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castalia.sharepoint.com/sites/work/projects/C20029/Documents/Work/8. Transaction documents/RFQ-RFP/RFP/Bidder input sheet/"/>
    </mc:Choice>
  </mc:AlternateContent>
  <xr:revisionPtr revIDLastSave="22" documentId="8_{645C8EEA-98EA-4E62-A10B-F56D99933DF4}" xr6:coauthVersionLast="47" xr6:coauthVersionMax="47" xr10:uidLastSave="{3C553818-6271-43DE-8E13-A28B4E4546C3}"/>
  <bookViews>
    <workbookView xWindow="-110" yWindow="-110" windowWidth="19420" windowHeight="10420" xr2:uid="{B8A1C7D3-B92B-4951-A652-8627E1778E8D}"/>
  </bookViews>
  <sheets>
    <sheet name="Cover" sheetId="2" r:id="rId1"/>
    <sheet name="Inputs" sheetId="1" r:id="rId2"/>
  </sheets>
  <externalReferences>
    <externalReference r:id="rId3"/>
  </externalReferences>
  <definedNames>
    <definedName name="_tol">Inputs!#REF!</definedName>
    <definedName name="Active_Case">#REF!</definedName>
    <definedName name="AP_days">Inputs!#REF!</definedName>
    <definedName name="AR_days">Inputs!#REF!</definedName>
    <definedName name="Base_Medium">#REF!</definedName>
    <definedName name="baseline_year">'[1]Technical Assumptions'!$E$11</definedName>
    <definedName name="connectionfee_escalation">Inputs!#REF!</definedName>
    <definedName name="days_per_month">Inputs!#REF!</definedName>
    <definedName name="days_per_yr">Inputs!#REF!</definedName>
    <definedName name="Debt_target">Inputs!#REF!</definedName>
    <definedName name="delta">[1]Construction!#REF!</definedName>
    <definedName name="demand_sensitivity">Inputs!#REF!</definedName>
    <definedName name="equity_target">Inputs!#REF!</definedName>
    <definedName name="fixed_number_phases">Inputs!#REF!</definedName>
    <definedName name="fixedcharge_escalation">Inputs!#REF!</definedName>
    <definedName name="FX_label">[1]Reference!$B$73</definedName>
    <definedName name="FX_mil_label">[1]Reference!#REF!</definedName>
    <definedName name="FX000_label">[1]Reference!#REF!</definedName>
    <definedName name="Months_per_semester">Inputs!#REF!</definedName>
    <definedName name="NGNUSD">Inputs!#REF!</definedName>
    <definedName name="number_phases">[1]Summary!$J$32</definedName>
    <definedName name="per_connection_subsidy">Inputs!#REF!</definedName>
    <definedName name="Prototype_Case">#REF!</definedName>
    <definedName name="SHL_target">Inputs!#REF!</definedName>
    <definedName name="sites_per_phase">Inputs!#REF!</definedName>
    <definedName name="solver_adj" localSheetId="1" hidden="1">Inputs!#REF!</definedName>
    <definedName name="solver_cvg" localSheetId="1" hidden="1">0.0001</definedName>
    <definedName name="solver_drv" localSheetId="1" hidden="1">2</definedName>
    <definedName name="solver_eng" localSheetId="1" hidden="1">1</definedName>
    <definedName name="solver_est" localSheetId="1" hidden="1">1</definedName>
    <definedName name="solver_itr" localSheetId="1" hidden="1">2147483647</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0</definedName>
    <definedName name="solver_nwt" localSheetId="1" hidden="1">1</definedName>
    <definedName name="solver_opt" localSheetId="1" hidden="1">Inputs!#REF!</definedName>
    <definedName name="solver_pre" localSheetId="1" hidden="1">0.000001</definedName>
    <definedName name="solver_rbv" localSheetId="1" hidden="1">2</definedName>
    <definedName name="solver_rlx" localSheetId="1" hidden="1">2</definedName>
    <definedName name="solver_rsd" localSheetId="1" hidden="1">0</definedName>
    <definedName name="solver_scl" localSheetId="1" hidden="1">2</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10000</definedName>
    <definedName name="solver_ver" localSheetId="1" hidden="1">3</definedName>
    <definedName name="Tariff">#REF!</definedName>
    <definedName name="tax_rate">Inputs!#REF!</definedName>
    <definedName name="tol">Inputs!#REF!</definedName>
    <definedName name="VAT_rate">Inputs!#REF!</definedName>
    <definedName name="VAT_reimb.">Inputs!#REF!</definedName>
    <definedName name="WACC">[1]Valuation!$D$24</definedName>
    <definedName name="WACC_pretax">[1]Valuation!$D$25</definedName>
    <definedName name="WACC_real">[1]Valuation!$D$26</definedName>
    <definedName name="WACC_real_pretax">[1]Valuation!$D$27</definedName>
    <definedName name="Z_7D2DA39E_E2CE_45D1_9FB1_BFE9A9DFEFAA_.wvu.Cols" localSheetId="1" hidden="1">Inputs!$AK:$XFD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9" i="1" l="1"/>
  <c r="F332" i="1" s="1"/>
  <c r="A233" i="1"/>
  <c r="F233" i="1" s="1"/>
  <c r="C101" i="1"/>
  <c r="C102" i="1"/>
  <c r="C103" i="1"/>
  <c r="C104" i="1"/>
  <c r="C105" i="1"/>
  <c r="C100" i="1"/>
  <c r="C93" i="1"/>
  <c r="C94" i="1"/>
  <c r="C95" i="1"/>
  <c r="C96" i="1"/>
  <c r="C97" i="1"/>
  <c r="C92" i="1"/>
  <c r="C80" i="1"/>
  <c r="C81" i="1"/>
  <c r="C82" i="1"/>
  <c r="C83" i="1"/>
  <c r="C84" i="1"/>
  <c r="C79" i="1"/>
  <c r="G67" i="1"/>
  <c r="H67" i="1"/>
  <c r="I67" i="1"/>
  <c r="J67" i="1"/>
  <c r="K67" i="1"/>
  <c r="L67" i="1"/>
  <c r="M67" i="1"/>
  <c r="N67" i="1"/>
  <c r="O67" i="1"/>
  <c r="P67" i="1"/>
  <c r="Q67" i="1"/>
  <c r="R67" i="1"/>
  <c r="S67" i="1"/>
  <c r="T67" i="1"/>
  <c r="U67" i="1"/>
  <c r="V67" i="1"/>
  <c r="W67" i="1"/>
  <c r="X67" i="1"/>
  <c r="Y67" i="1"/>
  <c r="Z67" i="1"/>
  <c r="AA67" i="1"/>
  <c r="AB67" i="1"/>
  <c r="AC67" i="1"/>
  <c r="AD67" i="1"/>
  <c r="AE67" i="1"/>
  <c r="AF67" i="1"/>
  <c r="AG67" i="1"/>
  <c r="AH67" i="1"/>
  <c r="AI67" i="1"/>
  <c r="F67" i="1"/>
  <c r="C46" i="1"/>
  <c r="C72" i="1" s="1"/>
  <c r="C47" i="1"/>
  <c r="C73" i="1" s="1"/>
  <c r="C48" i="1"/>
  <c r="C74" i="1" s="1"/>
  <c r="C49" i="1"/>
  <c r="C75" i="1" s="1"/>
  <c r="C50" i="1"/>
  <c r="C76" i="1" s="1"/>
  <c r="C45" i="1"/>
  <c r="C71" i="1" s="1"/>
  <c r="C55" i="1"/>
  <c r="C56" i="1"/>
  <c r="C57" i="1"/>
  <c r="C58" i="1"/>
  <c r="C59" i="1"/>
  <c r="C54" i="1"/>
  <c r="C37" i="1"/>
  <c r="C63" i="1" s="1"/>
  <c r="C38" i="1"/>
  <c r="C64" i="1" s="1"/>
  <c r="C39" i="1"/>
  <c r="C65" i="1" s="1"/>
  <c r="C40" i="1"/>
  <c r="C66" i="1" s="1"/>
  <c r="C41" i="1"/>
  <c r="C67" i="1" s="1"/>
  <c r="C36" i="1"/>
  <c r="C62" i="1" s="1"/>
  <c r="F41" i="1"/>
  <c r="G76" i="1" s="1"/>
  <c r="G84" i="1" s="1"/>
  <c r="C30" i="1"/>
  <c r="C31" i="1"/>
  <c r="C32" i="1"/>
  <c r="C33" i="1"/>
  <c r="C34" i="1"/>
  <c r="C29" i="1"/>
  <c r="F26" i="1"/>
  <c r="G135" i="1"/>
  <c r="H135" i="1" s="1"/>
  <c r="I135" i="1" s="1"/>
  <c r="J135" i="1" s="1"/>
  <c r="K135" i="1" s="1"/>
  <c r="L135" i="1" s="1"/>
  <c r="M135" i="1" s="1"/>
  <c r="N135" i="1" s="1"/>
  <c r="O135" i="1" s="1"/>
  <c r="P135" i="1" s="1"/>
  <c r="Q135" i="1" s="1"/>
  <c r="R135" i="1" s="1"/>
  <c r="S135" i="1" s="1"/>
  <c r="T135" i="1" s="1"/>
  <c r="U135" i="1" s="1"/>
  <c r="V135" i="1" s="1"/>
  <c r="W135" i="1" s="1"/>
  <c r="X135" i="1" s="1"/>
  <c r="Y135" i="1" s="1"/>
  <c r="Z135" i="1" s="1"/>
  <c r="AA135" i="1" s="1"/>
  <c r="AB135" i="1" s="1"/>
  <c r="AC135" i="1" s="1"/>
  <c r="AD135" i="1" s="1"/>
  <c r="AE135" i="1" s="1"/>
  <c r="AF135" i="1" s="1"/>
  <c r="AG135" i="1" s="1"/>
  <c r="AH135" i="1" s="1"/>
  <c r="AI135" i="1" s="1"/>
  <c r="AJ135" i="1" s="1"/>
  <c r="AK135" i="1" s="1"/>
  <c r="AL135" i="1" s="1"/>
  <c r="AM135" i="1" s="1"/>
  <c r="AN135" i="1" s="1"/>
  <c r="AO135" i="1" s="1"/>
  <c r="AP135" i="1" s="1"/>
  <c r="AQ135" i="1" s="1"/>
  <c r="AR135" i="1" s="1"/>
  <c r="AS135" i="1" s="1"/>
  <c r="AT135" i="1" s="1"/>
  <c r="AU135" i="1" s="1"/>
  <c r="AV135" i="1" s="1"/>
  <c r="AW135" i="1" s="1"/>
  <c r="AX135" i="1" s="1"/>
  <c r="AY135" i="1" s="1"/>
  <c r="AZ135" i="1" s="1"/>
  <c r="BA135" i="1" s="1"/>
  <c r="BB135" i="1" s="1"/>
  <c r="BC135" i="1" s="1"/>
  <c r="BD135" i="1" s="1"/>
  <c r="BE135" i="1" s="1"/>
  <c r="BF135" i="1" s="1"/>
  <c r="BG135" i="1" s="1"/>
  <c r="BH135" i="1" s="1"/>
  <c r="BI135" i="1" s="1"/>
  <c r="BJ135" i="1" s="1"/>
  <c r="BK135" i="1" s="1"/>
  <c r="BL135" i="1" s="1"/>
  <c r="BM135" i="1" s="1"/>
  <c r="G149" i="1"/>
  <c r="H149" i="1" s="1"/>
  <c r="I149" i="1" s="1"/>
  <c r="J149" i="1" s="1"/>
  <c r="K149" i="1" s="1"/>
  <c r="L149" i="1" s="1"/>
  <c r="M149" i="1" s="1"/>
  <c r="N149" i="1" s="1"/>
  <c r="O149" i="1" s="1"/>
  <c r="P149" i="1" s="1"/>
  <c r="Q149" i="1" s="1"/>
  <c r="R149" i="1" s="1"/>
  <c r="S149" i="1" s="1"/>
  <c r="T149" i="1" s="1"/>
  <c r="U149" i="1" s="1"/>
  <c r="V149" i="1" s="1"/>
  <c r="W149" i="1" s="1"/>
  <c r="X149" i="1" s="1"/>
  <c r="Y149" i="1" s="1"/>
  <c r="Z149" i="1" s="1"/>
  <c r="AA149" i="1" s="1"/>
  <c r="AB149" i="1" s="1"/>
  <c r="AC149" i="1" s="1"/>
  <c r="AD149" i="1" s="1"/>
  <c r="AE149" i="1" s="1"/>
  <c r="AF149" i="1" s="1"/>
  <c r="AG149" i="1" s="1"/>
  <c r="AH149" i="1" s="1"/>
  <c r="AI149" i="1" s="1"/>
  <c r="AJ149" i="1" s="1"/>
  <c r="AK149" i="1" s="1"/>
  <c r="AL149" i="1" s="1"/>
  <c r="AM149" i="1" s="1"/>
  <c r="AN149" i="1" s="1"/>
  <c r="AO149" i="1" s="1"/>
  <c r="AP149" i="1" s="1"/>
  <c r="AQ149" i="1" s="1"/>
  <c r="AR149" i="1" s="1"/>
  <c r="AS149" i="1" s="1"/>
  <c r="AT149" i="1" s="1"/>
  <c r="AU149" i="1" s="1"/>
  <c r="AV149" i="1" s="1"/>
  <c r="AW149" i="1" s="1"/>
  <c r="AX149" i="1" s="1"/>
  <c r="AY149" i="1" s="1"/>
  <c r="AZ149" i="1" s="1"/>
  <c r="BA149" i="1" s="1"/>
  <c r="BB149" i="1" s="1"/>
  <c r="BC149" i="1" s="1"/>
  <c r="BD149" i="1" s="1"/>
  <c r="BE149" i="1" s="1"/>
  <c r="BF149" i="1" s="1"/>
  <c r="BG149" i="1" s="1"/>
  <c r="BH149" i="1" s="1"/>
  <c r="BI149" i="1" s="1"/>
  <c r="BJ149" i="1" s="1"/>
  <c r="BK149" i="1" s="1"/>
  <c r="BL149" i="1" s="1"/>
  <c r="BM149" i="1" s="1"/>
  <c r="F331" i="1" l="1"/>
  <c r="F334" i="1"/>
  <c r="F333" i="1"/>
  <c r="AB76" i="1"/>
  <c r="AB84" i="1" s="1"/>
  <c r="N76" i="1"/>
  <c r="N84" i="1" s="1"/>
  <c r="AD76" i="1"/>
  <c r="AD84" i="1" s="1"/>
  <c r="V76" i="1"/>
  <c r="V84" i="1" s="1"/>
  <c r="T76" i="1"/>
  <c r="T84" i="1" s="1"/>
  <c r="L76" i="1"/>
  <c r="L84" i="1" s="1"/>
  <c r="F76" i="1"/>
  <c r="F84" i="1" s="1"/>
  <c r="F105" i="1" s="1"/>
  <c r="AC76" i="1"/>
  <c r="AC84" i="1" s="1"/>
  <c r="U76" i="1"/>
  <c r="U84" i="1" s="1"/>
  <c r="M76" i="1"/>
  <c r="M84" i="1" s="1"/>
  <c r="AI76" i="1"/>
  <c r="AI84" i="1" s="1"/>
  <c r="AA76" i="1"/>
  <c r="AA84" i="1" s="1"/>
  <c r="S76" i="1"/>
  <c r="S84" i="1" s="1"/>
  <c r="K76" i="1"/>
  <c r="K84" i="1" s="1"/>
  <c r="AH76" i="1"/>
  <c r="AH84" i="1" s="1"/>
  <c r="Z76" i="1"/>
  <c r="Z84" i="1" s="1"/>
  <c r="R76" i="1"/>
  <c r="R84" i="1" s="1"/>
  <c r="J76" i="1"/>
  <c r="J84" i="1" s="1"/>
  <c r="AG76" i="1"/>
  <c r="AG84" i="1" s="1"/>
  <c r="Y76" i="1"/>
  <c r="Y84" i="1" s="1"/>
  <c r="Q76" i="1"/>
  <c r="Q84" i="1" s="1"/>
  <c r="I76" i="1"/>
  <c r="I84" i="1" s="1"/>
  <c r="AF76" i="1"/>
  <c r="AF84" i="1" s="1"/>
  <c r="X76" i="1"/>
  <c r="X84" i="1" s="1"/>
  <c r="P76" i="1"/>
  <c r="P84" i="1" s="1"/>
  <c r="H76" i="1"/>
  <c r="H84" i="1" s="1"/>
  <c r="AE76" i="1"/>
  <c r="AE84" i="1" s="1"/>
  <c r="W76" i="1"/>
  <c r="W84" i="1" s="1"/>
  <c r="O76" i="1"/>
  <c r="O84" i="1" s="1"/>
  <c r="F335" i="1" l="1"/>
  <c r="F252" i="1"/>
  <c r="F292" i="1"/>
  <c r="F282" i="1"/>
  <c r="F275" i="1"/>
  <c r="F125" i="1"/>
  <c r="F216" i="1"/>
  <c r="G53" i="1"/>
  <c r="H53" i="1" s="1"/>
  <c r="I53" i="1" s="1"/>
  <c r="J53" i="1" s="1"/>
  <c r="K53" i="1" s="1"/>
  <c r="L53" i="1" s="1"/>
  <c r="M53" i="1" s="1"/>
  <c r="N53" i="1" s="1"/>
  <c r="O53" i="1" s="1"/>
  <c r="P53" i="1" s="1"/>
  <c r="Q53" i="1" s="1"/>
  <c r="R53" i="1" s="1"/>
  <c r="S53" i="1" s="1"/>
  <c r="T53" i="1" s="1"/>
  <c r="U53" i="1" s="1"/>
  <c r="V53" i="1" s="1"/>
  <c r="W53" i="1" s="1"/>
  <c r="X53" i="1" s="1"/>
  <c r="Y53" i="1" s="1"/>
  <c r="Z53" i="1" s="1"/>
  <c r="AA53" i="1" s="1"/>
  <c r="AB53" i="1" s="1"/>
  <c r="AC53" i="1" s="1"/>
  <c r="AD53" i="1" s="1"/>
  <c r="AE53" i="1" s="1"/>
  <c r="AF53" i="1" s="1"/>
  <c r="AG53" i="1" s="1"/>
  <c r="AH53" i="1" s="1"/>
  <c r="AI53" i="1" s="1"/>
  <c r="G62" i="1"/>
  <c r="H62" i="1"/>
  <c r="I62" i="1"/>
  <c r="J62" i="1"/>
  <c r="K62" i="1"/>
  <c r="L62" i="1"/>
  <c r="M62" i="1"/>
  <c r="N62" i="1"/>
  <c r="O62" i="1"/>
  <c r="P62" i="1"/>
  <c r="Q62" i="1"/>
  <c r="R62" i="1"/>
  <c r="S62" i="1"/>
  <c r="T62" i="1"/>
  <c r="U62" i="1"/>
  <c r="V62" i="1"/>
  <c r="W62" i="1"/>
  <c r="X62" i="1"/>
  <c r="Y62" i="1"/>
  <c r="Z62" i="1"/>
  <c r="AA62" i="1"/>
  <c r="AB62" i="1"/>
  <c r="AC62" i="1"/>
  <c r="AD62" i="1"/>
  <c r="AE62" i="1"/>
  <c r="AF62" i="1"/>
  <c r="AG62" i="1"/>
  <c r="AH62" i="1"/>
  <c r="AI62" i="1"/>
  <c r="G63" i="1"/>
  <c r="H63" i="1"/>
  <c r="I63" i="1"/>
  <c r="J63" i="1"/>
  <c r="K63" i="1"/>
  <c r="L63" i="1"/>
  <c r="M63" i="1"/>
  <c r="N63" i="1"/>
  <c r="O63" i="1"/>
  <c r="P63" i="1"/>
  <c r="Q63" i="1"/>
  <c r="R63" i="1"/>
  <c r="S63" i="1"/>
  <c r="T63" i="1"/>
  <c r="U63" i="1"/>
  <c r="V63" i="1"/>
  <c r="W63" i="1"/>
  <c r="X63" i="1"/>
  <c r="Y63" i="1"/>
  <c r="Z63" i="1"/>
  <c r="AA63" i="1"/>
  <c r="AB63" i="1"/>
  <c r="AC63" i="1"/>
  <c r="AD63" i="1"/>
  <c r="AE63" i="1"/>
  <c r="AF63" i="1"/>
  <c r="AG63" i="1"/>
  <c r="AH63" i="1"/>
  <c r="AI63" i="1"/>
  <c r="G64" i="1"/>
  <c r="H64" i="1"/>
  <c r="I64" i="1"/>
  <c r="J64" i="1"/>
  <c r="K64" i="1"/>
  <c r="L64" i="1"/>
  <c r="M64" i="1"/>
  <c r="N64" i="1"/>
  <c r="O64" i="1"/>
  <c r="P64" i="1"/>
  <c r="Q64" i="1"/>
  <c r="R64" i="1"/>
  <c r="S64" i="1"/>
  <c r="T64" i="1"/>
  <c r="U64" i="1"/>
  <c r="V64" i="1"/>
  <c r="W64" i="1"/>
  <c r="X64" i="1"/>
  <c r="Y64" i="1"/>
  <c r="Z64" i="1"/>
  <c r="AA64" i="1"/>
  <c r="AB64" i="1"/>
  <c r="AC64" i="1"/>
  <c r="AD64" i="1"/>
  <c r="AE64" i="1"/>
  <c r="AF64" i="1"/>
  <c r="AG64" i="1"/>
  <c r="AH64" i="1"/>
  <c r="AI64" i="1"/>
  <c r="G65" i="1"/>
  <c r="H65" i="1"/>
  <c r="I65" i="1"/>
  <c r="J65" i="1"/>
  <c r="K65" i="1"/>
  <c r="L65" i="1"/>
  <c r="M65" i="1"/>
  <c r="N65" i="1"/>
  <c r="O65" i="1"/>
  <c r="P65" i="1"/>
  <c r="Q65" i="1"/>
  <c r="R65" i="1"/>
  <c r="S65" i="1"/>
  <c r="T65" i="1"/>
  <c r="U65" i="1"/>
  <c r="V65" i="1"/>
  <c r="W65" i="1"/>
  <c r="X65" i="1"/>
  <c r="Y65" i="1"/>
  <c r="Z65" i="1"/>
  <c r="AA65" i="1"/>
  <c r="AB65" i="1"/>
  <c r="AC65" i="1"/>
  <c r="AD65" i="1"/>
  <c r="AE65" i="1"/>
  <c r="AF65" i="1"/>
  <c r="AG65" i="1"/>
  <c r="AH65" i="1"/>
  <c r="AI65" i="1"/>
  <c r="G66" i="1"/>
  <c r="H66" i="1"/>
  <c r="I66" i="1"/>
  <c r="J66" i="1"/>
  <c r="K66" i="1"/>
  <c r="L66" i="1"/>
  <c r="M66" i="1"/>
  <c r="N66" i="1"/>
  <c r="O66" i="1"/>
  <c r="P66" i="1"/>
  <c r="Q66" i="1"/>
  <c r="R66" i="1"/>
  <c r="S66" i="1"/>
  <c r="T66" i="1"/>
  <c r="U66" i="1"/>
  <c r="V66" i="1"/>
  <c r="W66" i="1"/>
  <c r="X66" i="1"/>
  <c r="Y66" i="1"/>
  <c r="Z66" i="1"/>
  <c r="AA66" i="1"/>
  <c r="AB66" i="1"/>
  <c r="AC66" i="1"/>
  <c r="AD66" i="1"/>
  <c r="AE66" i="1"/>
  <c r="AF66" i="1"/>
  <c r="AG66" i="1"/>
  <c r="AH66" i="1"/>
  <c r="AI66" i="1"/>
  <c r="F63" i="1"/>
  <c r="F64" i="1"/>
  <c r="F65" i="1"/>
  <c r="F66" i="1"/>
  <c r="F62" i="1"/>
  <c r="F322" i="1"/>
  <c r="F132" i="1"/>
  <c r="F68" i="1" l="1"/>
  <c r="E313" i="1"/>
  <c r="AC305" i="1"/>
  <c r="AD305" i="1"/>
  <c r="AE305" i="1"/>
  <c r="AF305" i="1"/>
  <c r="AG305" i="1"/>
  <c r="AH305" i="1"/>
  <c r="AI305" i="1"/>
  <c r="AC309" i="1"/>
  <c r="AD309" i="1"/>
  <c r="AE309" i="1"/>
  <c r="AF309" i="1"/>
  <c r="AG309" i="1"/>
  <c r="AH309" i="1"/>
  <c r="AI309" i="1"/>
  <c r="G108" i="1"/>
  <c r="H108" i="1" s="1"/>
  <c r="I108" i="1" s="1"/>
  <c r="J108" i="1" s="1"/>
  <c r="K108" i="1" s="1"/>
  <c r="L108" i="1" s="1"/>
  <c r="M108" i="1" s="1"/>
  <c r="N108" i="1" s="1"/>
  <c r="O108" i="1" s="1"/>
  <c r="P108" i="1" s="1"/>
  <c r="Q108" i="1" s="1"/>
  <c r="R108" i="1" s="1"/>
  <c r="S108" i="1" s="1"/>
  <c r="T108" i="1" s="1"/>
  <c r="U108" i="1" s="1"/>
  <c r="V108" i="1" s="1"/>
  <c r="W108" i="1" s="1"/>
  <c r="X108" i="1" s="1"/>
  <c r="Y108" i="1" s="1"/>
  <c r="Z108" i="1" s="1"/>
  <c r="AA108" i="1" s="1"/>
  <c r="AB108" i="1" s="1"/>
  <c r="AC108" i="1" s="1"/>
  <c r="AD108" i="1" s="1"/>
  <c r="AE108" i="1" s="1"/>
  <c r="AF108" i="1" s="1"/>
  <c r="AG108" i="1" s="1"/>
  <c r="AH108" i="1" s="1"/>
  <c r="AI108" i="1" s="1"/>
  <c r="AB309" i="1"/>
  <c r="AA309" i="1"/>
  <c r="Z309" i="1"/>
  <c r="Y309" i="1"/>
  <c r="X309" i="1"/>
  <c r="W309" i="1"/>
  <c r="V309" i="1"/>
  <c r="U309" i="1"/>
  <c r="T309" i="1"/>
  <c r="S309" i="1"/>
  <c r="R309" i="1"/>
  <c r="Q309" i="1"/>
  <c r="P309" i="1"/>
  <c r="O309" i="1"/>
  <c r="N309" i="1"/>
  <c r="M309" i="1"/>
  <c r="L309" i="1"/>
  <c r="K309" i="1"/>
  <c r="J309" i="1"/>
  <c r="I309" i="1"/>
  <c r="H309" i="1"/>
  <c r="B11" i="2"/>
  <c r="B13" i="2"/>
  <c r="B12" i="2"/>
  <c r="F304" i="1"/>
  <c r="G304" i="1" s="1"/>
  <c r="H304" i="1" s="1"/>
  <c r="I304" i="1" s="1"/>
  <c r="J304" i="1" s="1"/>
  <c r="K304" i="1" s="1"/>
  <c r="L304" i="1" s="1"/>
  <c r="M304" i="1" s="1"/>
  <c r="N304" i="1" s="1"/>
  <c r="O304" i="1" s="1"/>
  <c r="P304" i="1" s="1"/>
  <c r="Q304" i="1" s="1"/>
  <c r="R304" i="1" s="1"/>
  <c r="S304" i="1" s="1"/>
  <c r="T304" i="1" s="1"/>
  <c r="U304" i="1" s="1"/>
  <c r="V304" i="1" s="1"/>
  <c r="W304" i="1" s="1"/>
  <c r="X304" i="1" s="1"/>
  <c r="Y304" i="1" s="1"/>
  <c r="Z304" i="1" s="1"/>
  <c r="AA304" i="1" s="1"/>
  <c r="AB304" i="1" s="1"/>
  <c r="AC304" i="1" s="1"/>
  <c r="I350" i="1"/>
  <c r="AB305" i="1"/>
  <c r="AA305" i="1"/>
  <c r="Z305" i="1"/>
  <c r="Y305" i="1"/>
  <c r="X305" i="1"/>
  <c r="W305" i="1"/>
  <c r="V305" i="1"/>
  <c r="U305" i="1"/>
  <c r="T305" i="1"/>
  <c r="S305" i="1"/>
  <c r="R305" i="1"/>
  <c r="Q305" i="1"/>
  <c r="P305" i="1"/>
  <c r="O305" i="1"/>
  <c r="N305" i="1"/>
  <c r="M305" i="1"/>
  <c r="L305" i="1"/>
  <c r="K305" i="1"/>
  <c r="J305" i="1"/>
  <c r="I305" i="1"/>
  <c r="H305" i="1"/>
  <c r="AD304" i="1" l="1"/>
  <c r="AC316" i="1"/>
  <c r="Q316" i="1"/>
  <c r="Y316" i="1"/>
  <c r="W316" i="1"/>
  <c r="O316" i="1"/>
  <c r="G316" i="1"/>
  <c r="V316" i="1"/>
  <c r="N316" i="1"/>
  <c r="F316" i="1"/>
  <c r="U316" i="1"/>
  <c r="M316" i="1"/>
  <c r="AB316" i="1"/>
  <c r="T316" i="1"/>
  <c r="L316" i="1"/>
  <c r="AA316" i="1"/>
  <c r="S316" i="1"/>
  <c r="K316" i="1"/>
  <c r="Z316" i="1"/>
  <c r="R316" i="1"/>
  <c r="J316" i="1"/>
  <c r="I316" i="1"/>
  <c r="X316" i="1"/>
  <c r="P316" i="1"/>
  <c r="H316" i="1"/>
  <c r="AH68" i="1"/>
  <c r="AI68" i="1"/>
  <c r="AE68" i="1"/>
  <c r="AC68" i="1"/>
  <c r="AG68" i="1"/>
  <c r="AD68" i="1"/>
  <c r="AF68" i="1"/>
  <c r="F308" i="1"/>
  <c r="G308" i="1" s="1"/>
  <c r="H308" i="1" s="1"/>
  <c r="I308" i="1" s="1"/>
  <c r="J308" i="1" s="1"/>
  <c r="K308" i="1" s="1"/>
  <c r="L308" i="1" s="1"/>
  <c r="M308" i="1" s="1"/>
  <c r="N308" i="1" s="1"/>
  <c r="O308" i="1" s="1"/>
  <c r="P308" i="1" s="1"/>
  <c r="Q308" i="1" s="1"/>
  <c r="R308" i="1" s="1"/>
  <c r="S308" i="1" s="1"/>
  <c r="T308" i="1" s="1"/>
  <c r="U308" i="1" s="1"/>
  <c r="V308" i="1" s="1"/>
  <c r="W308" i="1" s="1"/>
  <c r="X308" i="1" s="1"/>
  <c r="Y308" i="1" s="1"/>
  <c r="Z308" i="1" s="1"/>
  <c r="AA308" i="1" s="1"/>
  <c r="AB308" i="1" s="1"/>
  <c r="AC308" i="1" s="1"/>
  <c r="AD308" i="1" s="1"/>
  <c r="AE308" i="1" s="1"/>
  <c r="AF308" i="1" s="1"/>
  <c r="AG308" i="1" s="1"/>
  <c r="AH308" i="1" s="1"/>
  <c r="AI308" i="1" s="1"/>
  <c r="AE304" i="1" l="1"/>
  <c r="AD316" i="1"/>
  <c r="A232" i="1"/>
  <c r="F232" i="1" s="1"/>
  <c r="A229" i="1"/>
  <c r="F229" i="1" s="1"/>
  <c r="A230" i="1"/>
  <c r="F230" i="1" s="1"/>
  <c r="A231" i="1"/>
  <c r="F231" i="1" s="1"/>
  <c r="A228" i="1"/>
  <c r="F228" i="1" s="1"/>
  <c r="F234" i="1" l="1"/>
  <c r="AF304" i="1"/>
  <c r="AE316" i="1"/>
  <c r="F181" i="1"/>
  <c r="F171" i="1"/>
  <c r="F166" i="1"/>
  <c r="F161" i="1"/>
  <c r="F156" i="1"/>
  <c r="F249" i="1"/>
  <c r="F217" i="1"/>
  <c r="F187" i="1"/>
  <c r="F188" i="1" s="1"/>
  <c r="F175" i="1"/>
  <c r="F36" i="1"/>
  <c r="F37" i="1"/>
  <c r="F38" i="1"/>
  <c r="F39" i="1"/>
  <c r="F40" i="1"/>
  <c r="G70" i="1"/>
  <c r="H70" i="1" s="1"/>
  <c r="I70" i="1" s="1"/>
  <c r="J70" i="1" s="1"/>
  <c r="K70" i="1" s="1"/>
  <c r="L70" i="1" s="1"/>
  <c r="M70" i="1" s="1"/>
  <c r="N70" i="1" s="1"/>
  <c r="O70" i="1" s="1"/>
  <c r="P70" i="1" s="1"/>
  <c r="Q70" i="1" s="1"/>
  <c r="R70" i="1" s="1"/>
  <c r="S70" i="1" s="1"/>
  <c r="T70" i="1" s="1"/>
  <c r="U70" i="1" s="1"/>
  <c r="V70" i="1" s="1"/>
  <c r="W70" i="1" s="1"/>
  <c r="X70" i="1" s="1"/>
  <c r="Y70" i="1" s="1"/>
  <c r="Z70" i="1" s="1"/>
  <c r="AA70" i="1" s="1"/>
  <c r="AB70" i="1" s="1"/>
  <c r="AC70" i="1" s="1"/>
  <c r="AD70" i="1" s="1"/>
  <c r="AE70" i="1" s="1"/>
  <c r="AF70" i="1" s="1"/>
  <c r="AG70" i="1" s="1"/>
  <c r="AH70" i="1" s="1"/>
  <c r="AI70" i="1" s="1"/>
  <c r="G61" i="1"/>
  <c r="H61" i="1" s="1"/>
  <c r="I61" i="1" s="1"/>
  <c r="J61" i="1" s="1"/>
  <c r="K61" i="1" s="1"/>
  <c r="L61" i="1" s="1"/>
  <c r="M61" i="1" s="1"/>
  <c r="N61" i="1" s="1"/>
  <c r="O61" i="1" s="1"/>
  <c r="P61" i="1" s="1"/>
  <c r="Q61" i="1" s="1"/>
  <c r="R61" i="1" s="1"/>
  <c r="S61" i="1" s="1"/>
  <c r="T61" i="1" s="1"/>
  <c r="U61" i="1" s="1"/>
  <c r="V61" i="1" s="1"/>
  <c r="W61" i="1" s="1"/>
  <c r="X61" i="1" s="1"/>
  <c r="Y61" i="1" s="1"/>
  <c r="Z61" i="1" s="1"/>
  <c r="AA61" i="1" s="1"/>
  <c r="AB61" i="1" s="1"/>
  <c r="AC61" i="1" s="1"/>
  <c r="AD61" i="1" s="1"/>
  <c r="AE61" i="1" s="1"/>
  <c r="AF61" i="1" s="1"/>
  <c r="AG61" i="1" s="1"/>
  <c r="AH61" i="1" s="1"/>
  <c r="AI61" i="1" s="1"/>
  <c r="G99" i="1"/>
  <c r="G105" i="1" s="1"/>
  <c r="G78" i="1"/>
  <c r="H78" i="1" s="1"/>
  <c r="I78" i="1" s="1"/>
  <c r="J78" i="1" s="1"/>
  <c r="K78" i="1" s="1"/>
  <c r="L78" i="1" s="1"/>
  <c r="M78" i="1" s="1"/>
  <c r="N78" i="1" s="1"/>
  <c r="O78" i="1" s="1"/>
  <c r="P78" i="1" s="1"/>
  <c r="Q78" i="1" s="1"/>
  <c r="R78" i="1" s="1"/>
  <c r="S78" i="1" s="1"/>
  <c r="T78" i="1" s="1"/>
  <c r="U78" i="1" s="1"/>
  <c r="V78" i="1" s="1"/>
  <c r="W78" i="1" s="1"/>
  <c r="X78" i="1" s="1"/>
  <c r="Y78" i="1" s="1"/>
  <c r="Z78" i="1" s="1"/>
  <c r="AA78" i="1" s="1"/>
  <c r="AB78" i="1" s="1"/>
  <c r="AC78" i="1" s="1"/>
  <c r="AD78" i="1" s="1"/>
  <c r="AE78" i="1" s="1"/>
  <c r="AF78" i="1" s="1"/>
  <c r="AG78" i="1" s="1"/>
  <c r="AH78" i="1" s="1"/>
  <c r="AI78" i="1" s="1"/>
  <c r="G44" i="1"/>
  <c r="H44" i="1" s="1"/>
  <c r="I44" i="1" s="1"/>
  <c r="J44" i="1" s="1"/>
  <c r="K44" i="1" s="1"/>
  <c r="L44" i="1" s="1"/>
  <c r="M44" i="1" s="1"/>
  <c r="N44" i="1" s="1"/>
  <c r="O44" i="1" s="1"/>
  <c r="P44" i="1" s="1"/>
  <c r="Q44" i="1" s="1"/>
  <c r="R44" i="1" s="1"/>
  <c r="S44" i="1" s="1"/>
  <c r="T44" i="1" s="1"/>
  <c r="U44" i="1" s="1"/>
  <c r="V44" i="1" s="1"/>
  <c r="W44" i="1" s="1"/>
  <c r="X44" i="1" s="1"/>
  <c r="Y44" i="1" s="1"/>
  <c r="Z44" i="1" s="1"/>
  <c r="AA44" i="1" s="1"/>
  <c r="AB44" i="1" s="1"/>
  <c r="AC44" i="1" s="1"/>
  <c r="AD44" i="1" s="1"/>
  <c r="AE44" i="1" s="1"/>
  <c r="AF44" i="1" s="1"/>
  <c r="AG44" i="1" s="1"/>
  <c r="AH44" i="1" s="1"/>
  <c r="AI44" i="1" s="1"/>
  <c r="H99" i="1" l="1"/>
  <c r="H105" i="1" s="1"/>
  <c r="AG304" i="1"/>
  <c r="AF316" i="1"/>
  <c r="N75" i="1"/>
  <c r="AF75" i="1"/>
  <c r="AF83" i="1" s="1"/>
  <c r="AG75" i="1"/>
  <c r="AG83" i="1" s="1"/>
  <c r="AH75" i="1"/>
  <c r="AH83" i="1" s="1"/>
  <c r="AI75" i="1"/>
  <c r="AI83" i="1" s="1"/>
  <c r="AC75" i="1"/>
  <c r="AC83" i="1" s="1"/>
  <c r="AD75" i="1"/>
  <c r="AD83" i="1" s="1"/>
  <c r="AE75" i="1"/>
  <c r="AE83" i="1" s="1"/>
  <c r="AC73" i="1"/>
  <c r="AC81" i="1" s="1"/>
  <c r="AI73" i="1"/>
  <c r="AI81" i="1" s="1"/>
  <c r="AD73" i="1"/>
  <c r="AD81" i="1" s="1"/>
  <c r="AE73" i="1"/>
  <c r="AE81" i="1" s="1"/>
  <c r="AF73" i="1"/>
  <c r="AF81" i="1" s="1"/>
  <c r="AG73" i="1"/>
  <c r="AG81" i="1" s="1"/>
  <c r="AH73" i="1"/>
  <c r="AH81" i="1" s="1"/>
  <c r="H72" i="1"/>
  <c r="AH72" i="1"/>
  <c r="AH80" i="1" s="1"/>
  <c r="AI72" i="1"/>
  <c r="AI80" i="1" s="1"/>
  <c r="AC72" i="1"/>
  <c r="AC80" i="1" s="1"/>
  <c r="AD72" i="1"/>
  <c r="AD80" i="1" s="1"/>
  <c r="AE72" i="1"/>
  <c r="AE80" i="1" s="1"/>
  <c r="AF72" i="1"/>
  <c r="AF80" i="1" s="1"/>
  <c r="AG72" i="1"/>
  <c r="AG80" i="1" s="1"/>
  <c r="L74" i="1"/>
  <c r="AD74" i="1"/>
  <c r="AD82" i="1" s="1"/>
  <c r="AE74" i="1"/>
  <c r="AE82" i="1" s="1"/>
  <c r="AF74" i="1"/>
  <c r="AF82" i="1" s="1"/>
  <c r="AI74" i="1"/>
  <c r="AI82" i="1" s="1"/>
  <c r="AG74" i="1"/>
  <c r="AG82" i="1" s="1"/>
  <c r="AH74" i="1"/>
  <c r="AH82" i="1" s="1"/>
  <c r="AC74" i="1"/>
  <c r="AC82" i="1" s="1"/>
  <c r="N71" i="1"/>
  <c r="AI71" i="1"/>
  <c r="AI79" i="1" s="1"/>
  <c r="AF71" i="1"/>
  <c r="AF79" i="1" s="1"/>
  <c r="AG71" i="1"/>
  <c r="AG79" i="1" s="1"/>
  <c r="AH71" i="1"/>
  <c r="AH79" i="1" s="1"/>
  <c r="AE71" i="1"/>
  <c r="AE79" i="1" s="1"/>
  <c r="AC71" i="1"/>
  <c r="AC79" i="1" s="1"/>
  <c r="AD71" i="1"/>
  <c r="AD79" i="1" s="1"/>
  <c r="J73" i="1"/>
  <c r="W68" i="1"/>
  <c r="G68" i="1"/>
  <c r="Y73" i="1"/>
  <c r="I73" i="1"/>
  <c r="O68" i="1"/>
  <c r="U68" i="1"/>
  <c r="M68" i="1"/>
  <c r="AB68" i="1"/>
  <c r="T68" i="1"/>
  <c r="L68" i="1"/>
  <c r="AA68" i="1"/>
  <c r="S68" i="1"/>
  <c r="K68" i="1"/>
  <c r="Q73" i="1"/>
  <c r="Y68" i="1"/>
  <c r="Q68" i="1"/>
  <c r="I68" i="1"/>
  <c r="U75" i="1"/>
  <c r="W72" i="1"/>
  <c r="R68" i="1"/>
  <c r="X68" i="1"/>
  <c r="P68" i="1"/>
  <c r="H68" i="1"/>
  <c r="M75" i="1"/>
  <c r="O72" i="1"/>
  <c r="J68" i="1"/>
  <c r="AA74" i="1"/>
  <c r="G72" i="1"/>
  <c r="V68" i="1"/>
  <c r="N68" i="1"/>
  <c r="S74" i="1"/>
  <c r="U71" i="1"/>
  <c r="Z68" i="1"/>
  <c r="F73" i="1"/>
  <c r="K74" i="1"/>
  <c r="M71" i="1"/>
  <c r="F72" i="1"/>
  <c r="AB75" i="1"/>
  <c r="T75" i="1"/>
  <c r="L75" i="1"/>
  <c r="Z74" i="1"/>
  <c r="R74" i="1"/>
  <c r="J74" i="1"/>
  <c r="X73" i="1"/>
  <c r="P73" i="1"/>
  <c r="H73" i="1"/>
  <c r="V72" i="1"/>
  <c r="N72" i="1"/>
  <c r="AB71" i="1"/>
  <c r="T71" i="1"/>
  <c r="L71" i="1"/>
  <c r="AA75" i="1"/>
  <c r="S75" i="1"/>
  <c r="K75" i="1"/>
  <c r="Y74" i="1"/>
  <c r="Q74" i="1"/>
  <c r="I74" i="1"/>
  <c r="W73" i="1"/>
  <c r="O73" i="1"/>
  <c r="G73" i="1"/>
  <c r="U72" i="1"/>
  <c r="M72" i="1"/>
  <c r="AA71" i="1"/>
  <c r="S71" i="1"/>
  <c r="K71" i="1"/>
  <c r="Z75" i="1"/>
  <c r="R75" i="1"/>
  <c r="J75" i="1"/>
  <c r="X74" i="1"/>
  <c r="P74" i="1"/>
  <c r="H74" i="1"/>
  <c r="V73" i="1"/>
  <c r="N73" i="1"/>
  <c r="AB72" i="1"/>
  <c r="T72" i="1"/>
  <c r="L72" i="1"/>
  <c r="Z71" i="1"/>
  <c r="R71" i="1"/>
  <c r="J71" i="1"/>
  <c r="Y75" i="1"/>
  <c r="Q75" i="1"/>
  <c r="I75" i="1"/>
  <c r="W74" i="1"/>
  <c r="O74" i="1"/>
  <c r="G74" i="1"/>
  <c r="U73" i="1"/>
  <c r="M73" i="1"/>
  <c r="AA72" i="1"/>
  <c r="S72" i="1"/>
  <c r="K72" i="1"/>
  <c r="Y71" i="1"/>
  <c r="Q71" i="1"/>
  <c r="I71" i="1"/>
  <c r="F71" i="1"/>
  <c r="X75" i="1"/>
  <c r="P75" i="1"/>
  <c r="H75" i="1"/>
  <c r="V74" i="1"/>
  <c r="N74" i="1"/>
  <c r="AB73" i="1"/>
  <c r="T73" i="1"/>
  <c r="L73" i="1"/>
  <c r="Z72" i="1"/>
  <c r="R72" i="1"/>
  <c r="J72" i="1"/>
  <c r="X71" i="1"/>
  <c r="P71" i="1"/>
  <c r="H71" i="1"/>
  <c r="F75" i="1"/>
  <c r="W75" i="1"/>
  <c r="O75" i="1"/>
  <c r="G75" i="1"/>
  <c r="U74" i="1"/>
  <c r="M74" i="1"/>
  <c r="AA73" i="1"/>
  <c r="S73" i="1"/>
  <c r="K73" i="1"/>
  <c r="Y72" i="1"/>
  <c r="Q72" i="1"/>
  <c r="I72" i="1"/>
  <c r="W71" i="1"/>
  <c r="O71" i="1"/>
  <c r="G71" i="1"/>
  <c r="F74" i="1"/>
  <c r="V75" i="1"/>
  <c r="AB74" i="1"/>
  <c r="T74" i="1"/>
  <c r="Z73" i="1"/>
  <c r="R73" i="1"/>
  <c r="X72" i="1"/>
  <c r="P72" i="1"/>
  <c r="V71" i="1"/>
  <c r="F211" i="1"/>
  <c r="F176" i="1"/>
  <c r="F200" i="1" s="1"/>
  <c r="F206" i="1"/>
  <c r="F199" i="1" l="1"/>
  <c r="AH85" i="1"/>
  <c r="AE85" i="1"/>
  <c r="AC85" i="1"/>
  <c r="AC106" i="1" s="1"/>
  <c r="AC109" i="1" s="1"/>
  <c r="AG85" i="1"/>
  <c r="AG106" i="1" s="1"/>
  <c r="AG109" i="1" s="1"/>
  <c r="AF85" i="1"/>
  <c r="AF106" i="1" s="1"/>
  <c r="AF109" i="1" s="1"/>
  <c r="AI85" i="1"/>
  <c r="AD85" i="1"/>
  <c r="AD106" i="1" s="1"/>
  <c r="AD109" i="1" s="1"/>
  <c r="I99" i="1"/>
  <c r="I105" i="1" s="1"/>
  <c r="AH304" i="1"/>
  <c r="AG316" i="1"/>
  <c r="AE106" i="1"/>
  <c r="AE109" i="1" s="1"/>
  <c r="AH106" i="1"/>
  <c r="AH109" i="1" s="1"/>
  <c r="F212" i="1"/>
  <c r="F207" i="1"/>
  <c r="F222" i="1" s="1"/>
  <c r="F141" i="1"/>
  <c r="B15" i="2" s="1"/>
  <c r="J99" i="1" l="1"/>
  <c r="J105" i="1" s="1"/>
  <c r="AI304" i="1"/>
  <c r="AI316" i="1" s="1"/>
  <c r="AH316" i="1"/>
  <c r="AI106" i="1"/>
  <c r="AI109" i="1" s="1"/>
  <c r="F142" i="1"/>
  <c r="K99" i="1" l="1"/>
  <c r="K105" i="1" s="1"/>
  <c r="Y81" i="1"/>
  <c r="G81" i="1"/>
  <c r="G102" i="1" s="1"/>
  <c r="F81" i="1"/>
  <c r="F102" i="1" s="1"/>
  <c r="S82" i="1"/>
  <c r="X82" i="1"/>
  <c r="N82" i="1"/>
  <c r="T83" i="1"/>
  <c r="F83" i="1"/>
  <c r="F104" i="1" s="1"/>
  <c r="O83" i="1"/>
  <c r="T79" i="1"/>
  <c r="Y79" i="1"/>
  <c r="G79" i="1"/>
  <c r="V80" i="1"/>
  <c r="S80" i="1"/>
  <c r="Q81" i="1"/>
  <c r="V81" i="1"/>
  <c r="AA81" i="1"/>
  <c r="K82" i="1"/>
  <c r="P82" i="1"/>
  <c r="U82" i="1"/>
  <c r="L83" i="1"/>
  <c r="Y83" i="1"/>
  <c r="G83" i="1"/>
  <c r="G104" i="1" s="1"/>
  <c r="L79" i="1"/>
  <c r="Q79" i="1"/>
  <c r="F80" i="1"/>
  <c r="F101" i="1" s="1"/>
  <c r="N80" i="1"/>
  <c r="K80" i="1"/>
  <c r="I81" i="1"/>
  <c r="I102" i="1" s="1"/>
  <c r="N81" i="1"/>
  <c r="S81" i="1"/>
  <c r="Z82" i="1"/>
  <c r="H82" i="1"/>
  <c r="H103" i="1" s="1"/>
  <c r="M82" i="1"/>
  <c r="AA83" i="1"/>
  <c r="Q83" i="1"/>
  <c r="V79" i="1"/>
  <c r="AA79" i="1"/>
  <c r="I79" i="1"/>
  <c r="X80" i="1"/>
  <c r="U80" i="1"/>
  <c r="Z80" i="1"/>
  <c r="X81" i="1"/>
  <c r="U81" i="1"/>
  <c r="K81" i="1"/>
  <c r="R82" i="1"/>
  <c r="W82" i="1"/>
  <c r="V83" i="1"/>
  <c r="S83" i="1"/>
  <c r="I83" i="1"/>
  <c r="I104" i="1" s="1"/>
  <c r="N79" i="1"/>
  <c r="S79" i="1"/>
  <c r="X79" i="1"/>
  <c r="P80" i="1"/>
  <c r="M80" i="1"/>
  <c r="R80" i="1"/>
  <c r="P81" i="1"/>
  <c r="M81" i="1"/>
  <c r="AB82" i="1"/>
  <c r="J82" i="1"/>
  <c r="J103" i="1" s="1"/>
  <c r="O82" i="1"/>
  <c r="N83" i="1"/>
  <c r="K83" i="1"/>
  <c r="X83" i="1"/>
  <c r="F79" i="1"/>
  <c r="K79" i="1"/>
  <c r="P79" i="1"/>
  <c r="H80" i="1"/>
  <c r="H101" i="1" s="1"/>
  <c r="AB80" i="1"/>
  <c r="J80" i="1"/>
  <c r="J101" i="1" s="1"/>
  <c r="Z81" i="1"/>
  <c r="H81" i="1"/>
  <c r="H102" i="1" s="1"/>
  <c r="AB81" i="1"/>
  <c r="T82" i="1"/>
  <c r="Y82" i="1"/>
  <c r="G82" i="1"/>
  <c r="G103" i="1" s="1"/>
  <c r="U83" i="1"/>
  <c r="Z83" i="1"/>
  <c r="P83" i="1"/>
  <c r="U79" i="1"/>
  <c r="Z79" i="1"/>
  <c r="H79" i="1"/>
  <c r="W80" i="1"/>
  <c r="T80" i="1"/>
  <c r="Y80" i="1"/>
  <c r="R81" i="1"/>
  <c r="W81" i="1"/>
  <c r="T81" i="1"/>
  <c r="L82" i="1"/>
  <c r="Q82" i="1"/>
  <c r="F82" i="1"/>
  <c r="F103" i="1" s="1"/>
  <c r="M83" i="1"/>
  <c r="R83" i="1"/>
  <c r="H83" i="1"/>
  <c r="H104" i="1" s="1"/>
  <c r="M79" i="1"/>
  <c r="R79" i="1"/>
  <c r="W79" i="1"/>
  <c r="O80" i="1"/>
  <c r="L80" i="1"/>
  <c r="Q80" i="1"/>
  <c r="J81" i="1"/>
  <c r="J102" i="1" s="1"/>
  <c r="O81" i="1"/>
  <c r="L81" i="1"/>
  <c r="AA82" i="1"/>
  <c r="I82" i="1"/>
  <c r="I103" i="1" s="1"/>
  <c r="V82" i="1"/>
  <c r="AB83" i="1"/>
  <c r="J83" i="1"/>
  <c r="J104" i="1" s="1"/>
  <c r="W83" i="1"/>
  <c r="AB79" i="1"/>
  <c r="J79" i="1"/>
  <c r="O79" i="1"/>
  <c r="G80" i="1"/>
  <c r="G101" i="1" s="1"/>
  <c r="AA80" i="1"/>
  <c r="I80" i="1"/>
  <c r="I101" i="1" s="1"/>
  <c r="M85" i="1" l="1"/>
  <c r="AB85" i="1"/>
  <c r="O85" i="1"/>
  <c r="R85" i="1"/>
  <c r="U85" i="1"/>
  <c r="L85" i="1"/>
  <c r="I100" i="1"/>
  <c r="I85" i="1"/>
  <c r="AA85" i="1"/>
  <c r="J100" i="1"/>
  <c r="J85" i="1"/>
  <c r="X85" i="1"/>
  <c r="V85" i="1"/>
  <c r="S85" i="1"/>
  <c r="G100" i="1"/>
  <c r="G85" i="1"/>
  <c r="P85" i="1"/>
  <c r="N85" i="1"/>
  <c r="Y85" i="1"/>
  <c r="H100" i="1"/>
  <c r="H85" i="1"/>
  <c r="K85" i="1"/>
  <c r="T85" i="1"/>
  <c r="W85" i="1"/>
  <c r="Z85" i="1"/>
  <c r="F100" i="1"/>
  <c r="F85" i="1"/>
  <c r="F106" i="1" s="1"/>
  <c r="Q85" i="1"/>
  <c r="L99" i="1"/>
  <c r="L105" i="1" s="1"/>
  <c r="K101" i="1"/>
  <c r="K102" i="1"/>
  <c r="K104" i="1"/>
  <c r="K103" i="1"/>
  <c r="K100" i="1"/>
  <c r="M99" i="1" l="1"/>
  <c r="M105" i="1" s="1"/>
  <c r="L104" i="1"/>
  <c r="L101" i="1"/>
  <c r="L100" i="1"/>
  <c r="L103" i="1"/>
  <c r="L102" i="1"/>
  <c r="F250" i="1"/>
  <c r="F246" i="1" s="1"/>
  <c r="F238" i="1"/>
  <c r="F239" i="1" s="1"/>
  <c r="N106" i="1"/>
  <c r="N109" i="1" s="1"/>
  <c r="Q106" i="1"/>
  <c r="Q109" i="1" s="1"/>
  <c r="S106" i="1"/>
  <c r="S109" i="1" s="1"/>
  <c r="X106" i="1"/>
  <c r="X109" i="1" s="1"/>
  <c r="AA106" i="1"/>
  <c r="AA109" i="1" s="1"/>
  <c r="R106" i="1"/>
  <c r="R109" i="1" s="1"/>
  <c r="Z106" i="1"/>
  <c r="Z109" i="1" s="1"/>
  <c r="Y106" i="1"/>
  <c r="Y109" i="1" s="1"/>
  <c r="M106" i="1"/>
  <c r="M109" i="1" s="1"/>
  <c r="L106" i="1"/>
  <c r="L109" i="1" s="1"/>
  <c r="K106" i="1"/>
  <c r="K109" i="1" s="1"/>
  <c r="T106" i="1"/>
  <c r="T109" i="1" s="1"/>
  <c r="V106" i="1"/>
  <c r="V109" i="1" s="1"/>
  <c r="P106" i="1"/>
  <c r="P109" i="1" s="1"/>
  <c r="F109" i="1"/>
  <c r="O106" i="1"/>
  <c r="O109" i="1" s="1"/>
  <c r="AB106" i="1"/>
  <c r="AB109" i="1" s="1"/>
  <c r="U106" i="1"/>
  <c r="U109" i="1" s="1"/>
  <c r="I106" i="1"/>
  <c r="I109" i="1" s="1"/>
  <c r="G106" i="1"/>
  <c r="G109" i="1" s="1"/>
  <c r="H106" i="1"/>
  <c r="H109" i="1" s="1"/>
  <c r="W106" i="1"/>
  <c r="W109" i="1" s="1"/>
  <c r="J106" i="1"/>
  <c r="J109" i="1" s="1"/>
  <c r="N99" i="1" l="1"/>
  <c r="N105" i="1" s="1"/>
  <c r="M104" i="1"/>
  <c r="M103" i="1"/>
  <c r="M101" i="1"/>
  <c r="M100" i="1"/>
  <c r="M102" i="1"/>
  <c r="F144" i="1"/>
  <c r="F145" i="1" s="1"/>
  <c r="F143" i="1"/>
  <c r="O99" i="1" l="1"/>
  <c r="O105" i="1" s="1"/>
  <c r="N102" i="1"/>
  <c r="N101" i="1"/>
  <c r="N100" i="1"/>
  <c r="N103" i="1"/>
  <c r="N104" i="1"/>
  <c r="F146" i="1"/>
  <c r="P99" i="1" l="1"/>
  <c r="P105" i="1" s="1"/>
  <c r="O102" i="1"/>
  <c r="O104" i="1"/>
  <c r="O103" i="1"/>
  <c r="O101" i="1"/>
  <c r="O100" i="1"/>
  <c r="Q99" i="1" l="1"/>
  <c r="Q105" i="1" s="1"/>
  <c r="P100" i="1"/>
  <c r="P104" i="1"/>
  <c r="P102" i="1"/>
  <c r="P101" i="1"/>
  <c r="P103" i="1"/>
  <c r="R99" i="1" l="1"/>
  <c r="R105" i="1" s="1"/>
  <c r="Q103" i="1"/>
  <c r="Q100" i="1"/>
  <c r="Q104" i="1"/>
  <c r="Q102" i="1"/>
  <c r="Q101" i="1"/>
  <c r="S99" i="1" l="1"/>
  <c r="S105" i="1" s="1"/>
  <c r="R103" i="1"/>
  <c r="R102" i="1"/>
  <c r="R104" i="1"/>
  <c r="R100" i="1"/>
  <c r="R101" i="1"/>
  <c r="T99" i="1" l="1"/>
  <c r="T105" i="1" s="1"/>
  <c r="S101" i="1"/>
  <c r="S102" i="1"/>
  <c r="S103" i="1"/>
  <c r="S100" i="1"/>
  <c r="S104" i="1"/>
  <c r="U99" i="1" l="1"/>
  <c r="U105" i="1" s="1"/>
  <c r="T104" i="1"/>
  <c r="T101" i="1"/>
  <c r="T103" i="1"/>
  <c r="T100" i="1"/>
  <c r="T102" i="1"/>
  <c r="V99" i="1" l="1"/>
  <c r="V105" i="1" s="1"/>
  <c r="U104" i="1"/>
  <c r="U103" i="1"/>
  <c r="U101" i="1"/>
  <c r="U102" i="1"/>
  <c r="U100" i="1"/>
  <c r="W99" i="1" l="1"/>
  <c r="W105" i="1" s="1"/>
  <c r="V102" i="1"/>
  <c r="V104" i="1"/>
  <c r="V103" i="1"/>
  <c r="V100" i="1"/>
  <c r="V101" i="1"/>
  <c r="X99" i="1" l="1"/>
  <c r="X105" i="1" s="1"/>
  <c r="W102" i="1"/>
  <c r="W101" i="1"/>
  <c r="W103" i="1"/>
  <c r="W104" i="1"/>
  <c r="W100" i="1"/>
  <c r="Y99" i="1" l="1"/>
  <c r="Y105" i="1" s="1"/>
  <c r="X100" i="1"/>
  <c r="X102" i="1"/>
  <c r="X103" i="1"/>
  <c r="X104" i="1"/>
  <c r="X101" i="1"/>
  <c r="Z99" i="1" l="1"/>
  <c r="Z105" i="1" s="1"/>
  <c r="Y103" i="1"/>
  <c r="Y100" i="1"/>
  <c r="Y101" i="1"/>
  <c r="Y102" i="1"/>
  <c r="Y104" i="1"/>
  <c r="AA99" i="1" l="1"/>
  <c r="AA105" i="1" s="1"/>
  <c r="Z103" i="1"/>
  <c r="Z100" i="1"/>
  <c r="Z104" i="1"/>
  <c r="Z101" i="1"/>
  <c r="Z102" i="1"/>
  <c r="AB99" i="1" l="1"/>
  <c r="AB105" i="1" s="1"/>
  <c r="AA101" i="1"/>
  <c r="AA103" i="1"/>
  <c r="AA102" i="1"/>
  <c r="AA100" i="1"/>
  <c r="AA104" i="1"/>
  <c r="AC99" i="1" l="1"/>
  <c r="AC105" i="1" s="1"/>
  <c r="AB104" i="1"/>
  <c r="AB101" i="1"/>
  <c r="AB100" i="1"/>
  <c r="AB102" i="1"/>
  <c r="AB103" i="1"/>
  <c r="AD99" i="1" l="1"/>
  <c r="AD105" i="1" s="1"/>
  <c r="AC104" i="1"/>
  <c r="AC100" i="1"/>
  <c r="AC102" i="1"/>
  <c r="AC101" i="1"/>
  <c r="AC103" i="1"/>
  <c r="AE99" i="1" l="1"/>
  <c r="AE105" i="1" s="1"/>
  <c r="AD102" i="1"/>
  <c r="AD104" i="1"/>
  <c r="AD101" i="1"/>
  <c r="AD100" i="1"/>
  <c r="AD103" i="1"/>
  <c r="AF99" i="1" l="1"/>
  <c r="AF105" i="1" s="1"/>
  <c r="AE102" i="1"/>
  <c r="AE104" i="1"/>
  <c r="AE101" i="1"/>
  <c r="AE103" i="1"/>
  <c r="AE100" i="1"/>
  <c r="AG99" i="1" l="1"/>
  <c r="AG105" i="1" s="1"/>
  <c r="AF100" i="1"/>
  <c r="AF102" i="1"/>
  <c r="AF104" i="1"/>
  <c r="AF101" i="1"/>
  <c r="AF103" i="1"/>
  <c r="AH99" i="1" l="1"/>
  <c r="AH105" i="1" s="1"/>
  <c r="AG103" i="1"/>
  <c r="AG100" i="1"/>
  <c r="AG101" i="1"/>
  <c r="AG102" i="1"/>
  <c r="AG104" i="1"/>
  <c r="AI99" i="1" l="1"/>
  <c r="AI105" i="1" s="1"/>
  <c r="AH103" i="1"/>
  <c r="AH101" i="1"/>
  <c r="AH100" i="1"/>
  <c r="AH102" i="1"/>
  <c r="AH104" i="1"/>
  <c r="AI101" i="1" l="1"/>
  <c r="AI103" i="1"/>
  <c r="AI100" i="1"/>
  <c r="AI102" i="1"/>
  <c r="AI104" i="1"/>
</calcChain>
</file>

<file path=xl/sharedStrings.xml><?xml version="1.0" encoding="utf-8"?>
<sst xmlns="http://schemas.openxmlformats.org/spreadsheetml/2006/main" count="615" uniqueCount="312">
  <si>
    <t>Item</t>
  </si>
  <si>
    <t>Unit</t>
  </si>
  <si>
    <t>year</t>
  </si>
  <si>
    <t>years</t>
  </si>
  <si>
    <t>Site construction duration</t>
  </si>
  <si>
    <t>MACROECONOMIC</t>
  </si>
  <si>
    <t>OPEX</t>
  </si>
  <si>
    <t>Option</t>
  </si>
  <si>
    <t>%</t>
  </si>
  <si>
    <t>Opening tariff</t>
  </si>
  <si>
    <t>Electricity charge</t>
  </si>
  <si>
    <t>Monthly fixed charge</t>
  </si>
  <si>
    <t>Connection fee</t>
  </si>
  <si>
    <t>USD/kWh</t>
  </si>
  <si>
    <t>USD/month</t>
  </si>
  <si>
    <t>USD/connection</t>
  </si>
  <si>
    <t>Residential</t>
  </si>
  <si>
    <t>Commercial</t>
  </si>
  <si>
    <t>Public</t>
  </si>
  <si>
    <t>Productive</t>
  </si>
  <si>
    <t>Anchor</t>
  </si>
  <si>
    <t>USD '000</t>
  </si>
  <si>
    <t>connections</t>
  </si>
  <si>
    <t>USD</t>
  </si>
  <si>
    <t>USD '000/year</t>
  </si>
  <si>
    <t>Construction Schedule</t>
  </si>
  <si>
    <t>Year of operations</t>
  </si>
  <si>
    <t xml:space="preserve">Connections as % of baseline </t>
  </si>
  <si>
    <t>Load per customer as % of baseline</t>
  </si>
  <si>
    <t>Demand</t>
  </si>
  <si>
    <t>Years of operations</t>
  </si>
  <si>
    <t>year of operations</t>
  </si>
  <si>
    <t>Bidder Inputs</t>
  </si>
  <si>
    <t>Connections</t>
  </si>
  <si>
    <t>Daily demand per connection</t>
  </si>
  <si>
    <t>Wh/connection/day</t>
  </si>
  <si>
    <t>kWh/connection/day</t>
  </si>
  <si>
    <t>Total connections</t>
  </si>
  <si>
    <t>MWh/year</t>
  </si>
  <si>
    <t>Revenue</t>
  </si>
  <si>
    <t>Connections/year</t>
  </si>
  <si>
    <t>kWh/Connection/day</t>
  </si>
  <si>
    <t>PROJECT DEVELOPMENT COSTS</t>
  </si>
  <si>
    <t>Option for land</t>
  </si>
  <si>
    <t>Development costs breakdown (lot level)</t>
  </si>
  <si>
    <t>Feasibility study</t>
  </si>
  <si>
    <t>Environmental Impact Assessment</t>
  </si>
  <si>
    <t>Generation / distribution license acquisition</t>
  </si>
  <si>
    <t>Acquisition of capital incl. due diligence</t>
  </si>
  <si>
    <t>Company foundation and establishment</t>
  </si>
  <si>
    <t xml:space="preserve">Set up of village and customer relationship </t>
  </si>
  <si>
    <t>Other costs</t>
  </si>
  <si>
    <t>m2</t>
  </si>
  <si>
    <t>Land acquisition cost (if purchasing)</t>
  </si>
  <si>
    <t>Land usage rights/land lease cost</t>
  </si>
  <si>
    <t>Consultancy cost and fees</t>
  </si>
  <si>
    <t>CAPEX</t>
  </si>
  <si>
    <t>TOTAL CAPEX</t>
  </si>
  <si>
    <t>Total CAPEX/connection</t>
  </si>
  <si>
    <t>CAPEX/kWp</t>
  </si>
  <si>
    <t>USD '000 /kWp</t>
  </si>
  <si>
    <t>Generation assets</t>
  </si>
  <si>
    <t>Solar PV</t>
  </si>
  <si>
    <t>Initial unit cost (including mounting)</t>
  </si>
  <si>
    <t>USD/kWp</t>
  </si>
  <si>
    <t>Size</t>
  </si>
  <si>
    <t>kWp</t>
  </si>
  <si>
    <t>Initial cost</t>
  </si>
  <si>
    <t>Solar charge controller/CCMPPT</t>
  </si>
  <si>
    <t xml:space="preserve">Initial unit cost </t>
  </si>
  <si>
    <t>USD/kW</t>
  </si>
  <si>
    <t>kW</t>
  </si>
  <si>
    <t>Storage</t>
  </si>
  <si>
    <t>Size (@C10 and nominal temperature)</t>
  </si>
  <si>
    <t>kWh</t>
  </si>
  <si>
    <t>Battery inverter</t>
  </si>
  <si>
    <t>USD/kVA</t>
  </si>
  <si>
    <t>kVA</t>
  </si>
  <si>
    <t>Solar PV inverter</t>
  </si>
  <si>
    <t>Fuel generator (genset)</t>
  </si>
  <si>
    <t>Power house</t>
  </si>
  <si>
    <t xml:space="preserve">USD/m2 </t>
  </si>
  <si>
    <t>Fixed Space Require</t>
  </si>
  <si>
    <t>Square meter per kWh of Battery storage</t>
  </si>
  <si>
    <t>m2/kWh</t>
  </si>
  <si>
    <t>EMS/remote monitoring system</t>
  </si>
  <si>
    <t>Balance of systems</t>
  </si>
  <si>
    <t>Total generation assets CAPEX w/o BOS</t>
  </si>
  <si>
    <t>Total generation assets CAPEX with BOS</t>
  </si>
  <si>
    <t>Distribution assets</t>
  </si>
  <si>
    <t>LV line</t>
  </si>
  <si>
    <t>USD/km</t>
  </si>
  <si>
    <t xml:space="preserve">LV cabling length </t>
  </si>
  <si>
    <t>km/connection</t>
  </si>
  <si>
    <t>Total LV lines</t>
  </si>
  <si>
    <t>km</t>
  </si>
  <si>
    <t>Total LV initial CAPEX</t>
  </si>
  <si>
    <t>MV line</t>
  </si>
  <si>
    <t xml:space="preserve">Medium Voltage cabling length </t>
  </si>
  <si>
    <t>Total MV lines</t>
  </si>
  <si>
    <t>Total MV CAPEX</t>
  </si>
  <si>
    <t>Transformers and accessories</t>
  </si>
  <si>
    <t>kVA/transformer</t>
  </si>
  <si>
    <t>Transformers</t>
  </si>
  <si>
    <t>transformers</t>
  </si>
  <si>
    <t>Total distribution assets CAPEX</t>
  </si>
  <si>
    <t>Connection costs</t>
  </si>
  <si>
    <t>Initial costs</t>
  </si>
  <si>
    <t>Initial unit cost (single-phase)</t>
  </si>
  <si>
    <t>Single-phase</t>
  </si>
  <si>
    <t>Initial unit cost (tri-phase)</t>
  </si>
  <si>
    <t>Tri-phase</t>
  </si>
  <si>
    <t>Total initial connection costs</t>
  </si>
  <si>
    <t>USD /kWh</t>
  </si>
  <si>
    <t>Fuel usage</t>
  </si>
  <si>
    <t>Fuel efficiency</t>
  </si>
  <si>
    <t>L/kWh</t>
  </si>
  <si>
    <t>RE fraction at baseline</t>
  </si>
  <si>
    <t>Diesel fraction at baseline</t>
  </si>
  <si>
    <t>Diesel generation at baseline</t>
  </si>
  <si>
    <t>L/year</t>
  </si>
  <si>
    <t>Solar PV array</t>
  </si>
  <si>
    <t>USD/kWp/year</t>
  </si>
  <si>
    <t>USD/kW/year</t>
  </si>
  <si>
    <t>USD/kVA/year</t>
  </si>
  <si>
    <t>USD/kWh/year</t>
  </si>
  <si>
    <t>Fuel generator</t>
  </si>
  <si>
    <t>Distribution lines</t>
  </si>
  <si>
    <t>USD/km/year</t>
  </si>
  <si>
    <t>USD/transformer/year</t>
  </si>
  <si>
    <t>Consumables on-site</t>
  </si>
  <si>
    <t>USD/site/year</t>
  </si>
  <si>
    <t>Technical staff (local)</t>
  </si>
  <si>
    <t>Insurance</t>
  </si>
  <si>
    <t>Metering fees</t>
  </si>
  <si>
    <t>USD'000/year</t>
  </si>
  <si>
    <t>Total variable operating costs</t>
  </si>
  <si>
    <t>Remote monitoring fees</t>
  </si>
  <si>
    <t>USD/year</t>
  </si>
  <si>
    <t>Land usage rights/land lease cost during ops.</t>
  </si>
  <si>
    <t>Managing director salary</t>
  </si>
  <si>
    <t>Management staff</t>
  </si>
  <si>
    <t>Accounting</t>
  </si>
  <si>
    <t>Software and ERP costs</t>
  </si>
  <si>
    <t>Office costs</t>
  </si>
  <si>
    <t>Generation CAPEX</t>
  </si>
  <si>
    <t>Distribution CAPEX</t>
  </si>
  <si>
    <t>Connection CAPEX</t>
  </si>
  <si>
    <t>Total Revenue</t>
  </si>
  <si>
    <t xml:space="preserve">Demand </t>
  </si>
  <si>
    <t xml:space="preserve">Total Demand </t>
  </si>
  <si>
    <t xml:space="preserve">Total Connections </t>
  </si>
  <si>
    <t>desc.</t>
  </si>
  <si>
    <t>Revenues</t>
  </si>
  <si>
    <t>US Inflation</t>
  </si>
  <si>
    <t>US inflation forecast</t>
  </si>
  <si>
    <t>LCU Inflation</t>
  </si>
  <si>
    <t>LCU inflation forecast</t>
  </si>
  <si>
    <t>Exchange rate</t>
  </si>
  <si>
    <t>Currency</t>
  </si>
  <si>
    <t>LCU</t>
  </si>
  <si>
    <t>Exchange rate @ model start</t>
  </si>
  <si>
    <t>Taxes</t>
  </si>
  <si>
    <t>Income tax</t>
  </si>
  <si>
    <t>VAT</t>
  </si>
  <si>
    <t>Fuel price</t>
  </si>
  <si>
    <t>USD/L</t>
  </si>
  <si>
    <t>Local fuel price forecast</t>
  </si>
  <si>
    <t>option</t>
  </si>
  <si>
    <t>FINANCING</t>
  </si>
  <si>
    <t>Grant</t>
  </si>
  <si>
    <t>Equity</t>
  </si>
  <si>
    <t>Shareholders' Loan</t>
  </si>
  <si>
    <t>Drawdown type</t>
  </si>
  <si>
    <t>Equity First</t>
  </si>
  <si>
    <t>Shareholder's loan (SHL)</t>
  </si>
  <si>
    <t>Tenor</t>
  </si>
  <si>
    <t>Grace period</t>
  </si>
  <si>
    <t>Debt terms</t>
  </si>
  <si>
    <t>Lender name</t>
  </si>
  <si>
    <t>Lender 1</t>
  </si>
  <si>
    <t>Lender 2</t>
  </si>
  <si>
    <t>Lender 3</t>
  </si>
  <si>
    <t>Lender 4</t>
  </si>
  <si>
    <t xml:space="preserve">Share of total debt </t>
  </si>
  <si>
    <t>Principal</t>
  </si>
  <si>
    <t>type</t>
  </si>
  <si>
    <t>Interest - Fixed</t>
  </si>
  <si>
    <t>Fees</t>
  </si>
  <si>
    <t>Upfront underwriting fee</t>
  </si>
  <si>
    <t>% of principal</t>
  </si>
  <si>
    <t>Arranger fee</t>
  </si>
  <si>
    <t>Annual commitment fee</t>
  </si>
  <si>
    <t>% of principal to be drawn</t>
  </si>
  <si>
    <t>semesters</t>
  </si>
  <si>
    <t>months</t>
  </si>
  <si>
    <t>OTHER ASSUMPTIONS</t>
  </si>
  <si>
    <t>days</t>
  </si>
  <si>
    <t>Days in year</t>
  </si>
  <si>
    <t>Other fees during construction and operations</t>
  </si>
  <si>
    <t>Months in a year</t>
  </si>
  <si>
    <t>Cell format</t>
  </si>
  <si>
    <t>Cover</t>
  </si>
  <si>
    <t>Other</t>
  </si>
  <si>
    <t>Tranche 1</t>
  </si>
  <si>
    <t>Tranche 2</t>
  </si>
  <si>
    <t>Tranche 3</t>
  </si>
  <si>
    <t>Tranche 4</t>
  </si>
  <si>
    <t xml:space="preserve">Fuel efficiency </t>
  </si>
  <si>
    <t>Number of sites</t>
  </si>
  <si>
    <t>sites</t>
  </si>
  <si>
    <t>Fuel usage for all sites  (based on generation asset sizing in Odyssey)</t>
  </si>
  <si>
    <t>Other costs (travel, marketing, audit, etc.)</t>
  </si>
  <si>
    <t>Average Tariff</t>
  </si>
  <si>
    <t>Total other costs during construction (if input as aggregate)</t>
  </si>
  <si>
    <t>Total development costs (if input as aggregate)</t>
  </si>
  <si>
    <t>Items in Local Currency or in USD</t>
  </si>
  <si>
    <t>Total variable operating costs (if input as aggregate)</t>
  </si>
  <si>
    <t>Total overhead costs (if calculated)</t>
  </si>
  <si>
    <t>Total overhead costs (if input as aggregate)</t>
  </si>
  <si>
    <t>Lease</t>
  </si>
  <si>
    <t>Pre-filled input, these cells are locked</t>
  </si>
  <si>
    <t>Result of a formula, all formulas are locked</t>
  </si>
  <si>
    <t>Odyssey outputs that serve as inputs in this model. Odyssey platform will automatically complete these cells</t>
  </si>
  <si>
    <t>Grant Amount Bid</t>
  </si>
  <si>
    <t>Number of semesters funded by initial Debt Service Reserve Account</t>
  </si>
  <si>
    <t>Fuel costs</t>
  </si>
  <si>
    <t>Maintenance costs</t>
  </si>
  <si>
    <t>Variable operating costs</t>
  </si>
  <si>
    <t>Overhead costs</t>
  </si>
  <si>
    <t>Construction duration for all sites</t>
  </si>
  <si>
    <t>Baseline year (when target connections are completed)</t>
  </si>
  <si>
    <t>Other annual costs during construction (lot level)</t>
  </si>
  <si>
    <t>Number of connections (achieved in baseline year)</t>
  </si>
  <si>
    <t>Target completion connections (achieved in baseline year)</t>
  </si>
  <si>
    <t>Total target completion connections</t>
  </si>
  <si>
    <t>Grant Amount Bid per connection</t>
  </si>
  <si>
    <t>Variable operating costs (lot level)</t>
  </si>
  <si>
    <t>Overhead costs (lot level)</t>
  </si>
  <si>
    <t>Fixed OPEX (fees at lot level)</t>
  </si>
  <si>
    <t>name</t>
  </si>
  <si>
    <t>Growth CAPEX beyond baseline year</t>
  </si>
  <si>
    <t>Increased generation from baseline year to end of Concession</t>
  </si>
  <si>
    <t xml:space="preserve">Growth CAPEX per kWh </t>
  </si>
  <si>
    <t xml:space="preserve">Mandatory bidder input using drop-down menu </t>
  </si>
  <si>
    <t>Optional bidder input</t>
  </si>
  <si>
    <t>Mandatory bidder input</t>
  </si>
  <si>
    <t>Total fixed OPEX (if input as aggregage)</t>
  </si>
  <si>
    <t>Total development costs</t>
  </si>
  <si>
    <t>Total other costs during construction</t>
  </si>
  <si>
    <t>Total fixed OPEX</t>
  </si>
  <si>
    <t>Debt</t>
  </si>
  <si>
    <t>Cost of equity (nominal USD)</t>
  </si>
  <si>
    <t>Interest rate (nominal USD)</t>
  </si>
  <si>
    <t>Financing Structure (pre-grant)</t>
  </si>
  <si>
    <t>Average annual CAPEX invested between baseline year and end of Concession</t>
  </si>
  <si>
    <t>Total</t>
  </si>
  <si>
    <t>Construction start year</t>
  </si>
  <si>
    <t>CAPEX share</t>
  </si>
  <si>
    <t>Months of construction</t>
  </si>
  <si>
    <t>Quarters of construction</t>
  </si>
  <si>
    <t>Development costs share</t>
  </si>
  <si>
    <t>Target connections to be achieved at concession completion as defined in the Concession Agreement</t>
  </si>
  <si>
    <t>Instructions and information to bidders</t>
  </si>
  <si>
    <t>Baseline year is the year when target completion connections as defined in the Concession Agreement are achieved</t>
  </si>
  <si>
    <t>Lot Number</t>
  </si>
  <si>
    <t>Lot Name</t>
  </si>
  <si>
    <t>To be completed by the bidder</t>
  </si>
  <si>
    <t>Legend</t>
  </si>
  <si>
    <t>The number of sites per Lot is defined in the Concession Agreement</t>
  </si>
  <si>
    <t>Customer category 1</t>
  </si>
  <si>
    <t>Customer category 2</t>
  </si>
  <si>
    <t>Customer category 3</t>
  </si>
  <si>
    <t>Customer category 4</t>
  </si>
  <si>
    <t>Customer category 5</t>
  </si>
  <si>
    <t>Customer category 6</t>
  </si>
  <si>
    <t>The bidder should indicate the customer categories as it has defined them for the purpose of its Tariff Schedule</t>
  </si>
  <si>
    <t>Include the ramp up rate and then growth in connections beyond baseline year, as percentage of the total connections in the baseline year. This should be done for all sites of the Lot</t>
  </si>
  <si>
    <t>Demand at baseline year (based on generation asset sizing in Odyssey)</t>
  </si>
  <si>
    <t>Indicate the percentage of aggregate development costs for all sites of the Lot incurred in each month of construction until all sites are commissioned</t>
  </si>
  <si>
    <t>Indicate the percentage of aggregate CAPEX (excluding connection costs) for all sites of the Lot incurred in each month of construction until all sites are commissioned</t>
  </si>
  <si>
    <r>
      <t>Currency of Debt Tranche (</t>
    </r>
    <r>
      <rPr>
        <i/>
        <sz val="11"/>
        <color theme="1"/>
        <rFont val="Calibri"/>
        <family val="2"/>
        <scheme val="minor"/>
      </rPr>
      <t>note that the principal is expressed in USD</t>
    </r>
    <r>
      <rPr>
        <sz val="11"/>
        <color theme="1"/>
        <rFont val="Calibri"/>
        <family val="2"/>
        <scheme val="minor"/>
      </rPr>
      <t>)</t>
    </r>
  </si>
  <si>
    <t>Other generation assets CAPEX</t>
  </si>
  <si>
    <t>Other distribution assets CAPEX</t>
  </si>
  <si>
    <t>This additional CAPEX excludes replacement CAPEX. It corresponds to CAPEX to expand the system for an increase in number of connections or load per connection beyond the baseline year, as defined in rows 44 to 59</t>
  </si>
  <si>
    <t>USD'000</t>
  </si>
  <si>
    <t>The grant amount may be different than the grant amount bid if the bidder has secured grants separately from the tender</t>
  </si>
  <si>
    <t>All costs inputted should be in real USD of the first year of construction, unless stated otherwise</t>
  </si>
  <si>
    <t>Interest rate during construction (real USD)</t>
  </si>
  <si>
    <t>Interest rate during operations (real USD)</t>
  </si>
  <si>
    <t>Tax assumptions</t>
  </si>
  <si>
    <t>Thin capitalization assumptions</t>
  </si>
  <si>
    <t>text</t>
  </si>
  <si>
    <r>
      <t xml:space="preserve">Development costs distribution 
</t>
    </r>
    <r>
      <rPr>
        <sz val="11"/>
        <color theme="1"/>
        <rFont val="Calibri"/>
        <family val="2"/>
        <scheme val="minor"/>
      </rPr>
      <t xml:space="preserve">(development costs per month over construction period, until all sites are commissioned) </t>
    </r>
  </si>
  <si>
    <r>
      <t xml:space="preserve">CAPEX distribution 
</t>
    </r>
    <r>
      <rPr>
        <sz val="11"/>
        <color theme="1"/>
        <rFont val="Calibri"/>
        <family val="2"/>
        <scheme val="minor"/>
      </rPr>
      <t>(CAPEX per month over construction period, until all sites are commissioned; excluding costs of connections)</t>
    </r>
  </si>
  <si>
    <t>Describe qualitatively any thin capitalization limits being applied.</t>
  </si>
  <si>
    <t>Describe qualitatively any assumptions on any special tax write off allowances that you rely on.</t>
  </si>
  <si>
    <t>Information tab</t>
  </si>
  <si>
    <t>Instructions -- steps to be followed by the bidder</t>
  </si>
  <si>
    <t>Key information (site location, comissioning date)</t>
  </si>
  <si>
    <t>Load tab</t>
  </si>
  <si>
    <t>Generation design</t>
  </si>
  <si>
    <t>Distribution design</t>
  </si>
  <si>
    <t>Distribution assets sizing and CAPEX assumptions</t>
  </si>
  <si>
    <t>Generation assets sizing and CAPEX assumptions</t>
  </si>
  <si>
    <t>3. Complete remaining assumptions in bid input sheet</t>
  </si>
  <si>
    <t>2. Export bid input sheet</t>
  </si>
  <si>
    <t>1. Complete Following Tabs for Each Project Site on the Odyssey Platform</t>
  </si>
  <si>
    <t>Load profile and number of connections for each customer category at the baseline year (year when the target completion connections as defined in the concession contract are achieved)</t>
  </si>
  <si>
    <t>Export the bid input sheet from the Odyssey Platform. Information inputted on the Odyssey platform will be automatically populated in the bid input sheet for all the sites in the Lot. For example, CAPEX assumptions for all sites in one Lot will be aggregated for each component (e.g. size of solar PV system, size of battery storage system, etc.)</t>
  </si>
  <si>
    <t>Complete the remaining assumptions in the bid input sheet. All required inputs are in dark red cells, while optional inputs are in light red.</t>
  </si>
  <si>
    <t>Tariff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</si>
</sst>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409]mmm\-yy;@"/>
    <numFmt numFmtId="165" formatCode="_(* #,##0_);_(* \(#,##0\);_(* &quot;-&quot;??_);_(@_)"/>
    <numFmt numFmtId="166" formatCode="0.0%"/>
    <numFmt numFmtId="167" formatCode="_(* #,##0.000_);_(* \(#,##0.000\);_(* &quot;-&quot;??_);_(@_)"/>
    <numFmt numFmtId="168" formatCode="_(* #,##0.00000_);_(* \(#,##0.00000\);_(* &quot;-&quot;??_);_(@_)"/>
    <numFmt numFmtId="169" formatCode="_(* #,##0.0_);_(* \(#,##0.0\);_(* &quot;-&quot;??_);_(@_)"/>
    <numFmt numFmtId="170" formatCode="_-* #,##0.00\ _€_-;\-* #,##0.00\ _€_-;_-* &quot;-&quot;??\ _€_-;_-@_-"/>
    <numFmt numFmtId="171" formatCode="_(* #,##0.0_);_(* \(#,##0.0\);_(* &quot;-&quot;_);_(@_)"/>
    <numFmt numFmtId="172" formatCode="0.0"/>
    <numFmt numFmtId="173" formatCode="0.0000"/>
  </numFmts>
  <fonts count="27"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color rgb="FFC00000"/>
      <name val="Calibri"/>
      <family val="2"/>
      <scheme val="minor"/>
    </font>
    <font>
      <b/>
      <sz val="13"/>
      <color theme="1"/>
      <name val="Calibri"/>
      <family val="2"/>
      <scheme val="minor"/>
    </font>
    <font>
      <i/>
      <sz val="11"/>
      <color theme="2" tint="-0.249977111117893"/>
      <name val="Calibri"/>
      <family val="2"/>
      <scheme val="minor"/>
    </font>
    <font>
      <i/>
      <sz val="11"/>
      <color rgb="FFC00000"/>
      <name val="Calibri"/>
      <family val="2"/>
      <scheme val="minor"/>
    </font>
    <font>
      <i/>
      <sz val="11"/>
      <color theme="1"/>
      <name val="Calibri"/>
      <family val="2"/>
      <scheme val="minor"/>
    </font>
    <font>
      <sz val="11"/>
      <name val="Calibri"/>
      <family val="2"/>
      <scheme val="minor"/>
    </font>
    <font>
      <b/>
      <i/>
      <sz val="11"/>
      <color theme="1"/>
      <name val="Calibri"/>
      <family val="2"/>
      <scheme val="minor"/>
    </font>
    <font>
      <b/>
      <sz val="11"/>
      <name val="Calibri"/>
      <family val="2"/>
      <scheme val="minor"/>
    </font>
    <font>
      <i/>
      <sz val="11"/>
      <color theme="0"/>
      <name val="Calibri"/>
      <family val="2"/>
      <scheme val="minor"/>
    </font>
    <font>
      <sz val="11"/>
      <color theme="0" tint="-0.14999847407452621"/>
      <name val="Calibri"/>
      <family val="2"/>
      <scheme val="minor"/>
    </font>
    <font>
      <sz val="11"/>
      <color theme="4"/>
      <name val="Calibri"/>
      <family val="2"/>
      <scheme val="minor"/>
    </font>
    <font>
      <b/>
      <i/>
      <sz val="11"/>
      <name val="Calibri"/>
      <family val="2"/>
      <scheme val="minor"/>
    </font>
    <font>
      <u/>
      <sz val="11"/>
      <color theme="10"/>
      <name val="Calibri"/>
      <family val="2"/>
      <scheme val="minor"/>
    </font>
    <font>
      <i/>
      <u/>
      <sz val="11"/>
      <color theme="10"/>
      <name val="Calibri"/>
      <family val="2"/>
      <scheme val="minor"/>
    </font>
    <font>
      <sz val="8"/>
      <name val="Calibri"/>
      <family val="2"/>
      <scheme val="minor"/>
    </font>
    <font>
      <b/>
      <sz val="11"/>
      <color rgb="FFFF0000"/>
      <name val="Calibri"/>
      <family val="2"/>
      <scheme val="minor"/>
    </font>
    <font>
      <i/>
      <sz val="11"/>
      <color rgb="FFFF0000"/>
      <name val="Calibri"/>
      <family val="2"/>
      <scheme val="minor"/>
    </font>
    <font>
      <sz val="12"/>
      <color rgb="FF003DB8"/>
      <name val="Calibri"/>
      <family val="2"/>
      <scheme val="minor"/>
    </font>
    <font>
      <sz val="11"/>
      <color rgb="FF003DB8"/>
      <name val="Calibri"/>
      <family val="2"/>
      <scheme val="minor"/>
    </font>
    <font>
      <b/>
      <sz val="12"/>
      <color theme="1"/>
      <name val="Calibri"/>
      <family val="2"/>
      <scheme val="minor"/>
    </font>
    <font>
      <b/>
      <sz val="11"/>
      <color rgb="FFC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00206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5757"/>
        <bgColor indexed="64"/>
      </patternFill>
    </fill>
    <fill>
      <patternFill patternType="solid">
        <fgColor rgb="FFFFB9B9"/>
        <bgColor indexed="64"/>
      </patternFill>
    </fill>
    <fill>
      <patternFill patternType="solid">
        <fgColor rgb="FFB0000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cellStyleXfs>
  <cellXfs count="229">
    <xf numFmtId="0" fontId="0" fillId="0" borderId="0" xfId="0"/>
    <xf numFmtId="0" fontId="0" fillId="2" borderId="0" xfId="0" applyFill="1"/>
    <xf numFmtId="164" fontId="6" fillId="2" borderId="0" xfId="0" applyNumberFormat="1" applyFont="1" applyFill="1"/>
    <xf numFmtId="165" fontId="6" fillId="2" borderId="0" xfId="0" applyNumberFormat="1" applyFont="1" applyFill="1"/>
    <xf numFmtId="165" fontId="6" fillId="2" borderId="0" xfId="1" applyNumberFormat="1" applyFont="1" applyFill="1"/>
    <xf numFmtId="0" fontId="0" fillId="2" borderId="1" xfId="0" applyFill="1" applyBorder="1"/>
    <xf numFmtId="0" fontId="7" fillId="2" borderId="1" xfId="0" applyFont="1" applyFill="1" applyBorder="1"/>
    <xf numFmtId="0" fontId="6" fillId="2" borderId="1" xfId="0" applyFont="1" applyFill="1" applyBorder="1" applyAlignment="1">
      <alignment horizontal="left"/>
    </xf>
    <xf numFmtId="0" fontId="8" fillId="2" borderId="1" xfId="0" applyFont="1" applyFill="1" applyBorder="1" applyAlignment="1">
      <alignment horizontal="right"/>
    </xf>
    <xf numFmtId="1" fontId="8" fillId="2" borderId="1" xfId="0" applyNumberFormat="1" applyFont="1" applyFill="1" applyBorder="1"/>
    <xf numFmtId="0" fontId="10" fillId="2" borderId="0" xfId="0" applyFont="1" applyFill="1"/>
    <xf numFmtId="0" fontId="2" fillId="4" borderId="0" xfId="0" applyFont="1" applyFill="1"/>
    <xf numFmtId="0" fontId="0" fillId="4" borderId="0" xfId="0" applyFill="1"/>
    <xf numFmtId="41" fontId="0" fillId="2" borderId="0" xfId="1" applyNumberFormat="1" applyFont="1" applyFill="1" applyBorder="1"/>
    <xf numFmtId="0" fontId="2" fillId="2" borderId="0" xfId="0" applyFont="1" applyFill="1"/>
    <xf numFmtId="0" fontId="0" fillId="2" borderId="0" xfId="0" applyFill="1" applyAlignment="1">
      <alignment horizontal="left"/>
    </xf>
    <xf numFmtId="0" fontId="4" fillId="2" borderId="0" xfId="0" applyFont="1" applyFill="1"/>
    <xf numFmtId="0" fontId="0" fillId="2" borderId="0" xfId="0" applyFill="1" applyAlignment="1">
      <alignment horizontal="left" indent="1"/>
    </xf>
    <xf numFmtId="0" fontId="0" fillId="2" borderId="0" xfId="0" applyFill="1" applyAlignment="1">
      <alignment horizontal="left" indent="2"/>
    </xf>
    <xf numFmtId="165" fontId="0" fillId="2" borderId="0" xfId="1" applyNumberFormat="1" applyFont="1" applyFill="1" applyBorder="1"/>
    <xf numFmtId="0" fontId="11" fillId="2" borderId="0" xfId="0" applyFont="1" applyFill="1"/>
    <xf numFmtId="0" fontId="4" fillId="2" borderId="0" xfId="0" applyFont="1" applyFill="1" applyAlignment="1">
      <alignment horizontal="left"/>
    </xf>
    <xf numFmtId="0" fontId="4" fillId="2" borderId="0" xfId="0" applyFont="1" applyFill="1" applyAlignment="1">
      <alignment horizontal="center"/>
    </xf>
    <xf numFmtId="0" fontId="0" fillId="2" borderId="0" xfId="0" applyFill="1" applyAlignment="1">
      <alignment horizontal="center" vertical="center"/>
    </xf>
    <xf numFmtId="0" fontId="11" fillId="2" borderId="0" xfId="0" applyFont="1" applyFill="1" applyAlignment="1">
      <alignment horizontal="center" vertical="center"/>
    </xf>
    <xf numFmtId="0" fontId="11" fillId="2" borderId="1" xfId="0" applyFont="1" applyFill="1" applyBorder="1" applyAlignment="1">
      <alignment horizontal="center" vertical="center"/>
    </xf>
    <xf numFmtId="1" fontId="8" fillId="2" borderId="0" xfId="0" applyNumberFormat="1" applyFont="1" applyFill="1"/>
    <xf numFmtId="0" fontId="4" fillId="2" borderId="1" xfId="0" applyFont="1" applyFill="1" applyBorder="1"/>
    <xf numFmtId="164" fontId="0" fillId="2" borderId="0" xfId="0" applyNumberFormat="1" applyFill="1"/>
    <xf numFmtId="0" fontId="4" fillId="2" borderId="0" xfId="0" applyFont="1" applyFill="1" applyAlignment="1">
      <alignment horizontal="left" indent="1"/>
    </xf>
    <xf numFmtId="165" fontId="4" fillId="2" borderId="2" xfId="0" applyNumberFormat="1" applyFont="1" applyFill="1" applyBorder="1"/>
    <xf numFmtId="2" fontId="0" fillId="2" borderId="0" xfId="0" applyNumberFormat="1" applyFill="1"/>
    <xf numFmtId="0" fontId="3" fillId="2" borderId="0" xfId="0" applyFont="1" applyFill="1"/>
    <xf numFmtId="0" fontId="0" fillId="3" borderId="2" xfId="0" applyFill="1" applyBorder="1" applyAlignment="1">
      <alignment horizontal="center"/>
    </xf>
    <xf numFmtId="0" fontId="12" fillId="2" borderId="0" xfId="0" applyFont="1" applyFill="1"/>
    <xf numFmtId="0" fontId="13" fillId="2" borderId="0" xfId="0" applyFont="1" applyFill="1" applyAlignment="1">
      <alignment horizontal="left"/>
    </xf>
    <xf numFmtId="9" fontId="11" fillId="2" borderId="0" xfId="0" applyNumberFormat="1" applyFont="1" applyFill="1" applyAlignment="1">
      <alignment wrapText="1"/>
    </xf>
    <xf numFmtId="0" fontId="13" fillId="2" borderId="0" xfId="0" applyFont="1" applyFill="1"/>
    <xf numFmtId="0" fontId="0" fillId="2" borderId="0" xfId="0" applyFill="1" applyBorder="1"/>
    <xf numFmtId="0" fontId="0" fillId="2" borderId="0" xfId="0" applyFill="1" applyBorder="1" applyAlignment="1">
      <alignment horizontal="right"/>
    </xf>
    <xf numFmtId="0" fontId="0" fillId="2" borderId="0" xfId="0" applyFill="1" applyBorder="1" applyAlignment="1">
      <alignment horizontal="center"/>
    </xf>
    <xf numFmtId="1" fontId="0" fillId="2" borderId="0" xfId="2" applyNumberFormat="1" applyFont="1" applyFill="1" applyBorder="1" applyAlignment="1">
      <alignment horizontal="center" vertical="center"/>
    </xf>
    <xf numFmtId="165" fontId="0" fillId="2" borderId="2" xfId="1" applyNumberFormat="1" applyFont="1" applyFill="1" applyBorder="1"/>
    <xf numFmtId="170" fontId="4" fillId="2" borderId="2" xfId="0" applyNumberFormat="1" applyFont="1" applyFill="1" applyBorder="1"/>
    <xf numFmtId="170" fontId="4" fillId="2" borderId="1" xfId="0" applyNumberFormat="1" applyFont="1" applyFill="1" applyBorder="1"/>
    <xf numFmtId="9" fontId="0" fillId="2" borderId="1" xfId="2" applyFont="1" applyFill="1" applyBorder="1"/>
    <xf numFmtId="0" fontId="10" fillId="2" borderId="0" xfId="0" applyFont="1" applyFill="1" applyAlignment="1">
      <alignment horizontal="left"/>
    </xf>
    <xf numFmtId="0" fontId="0" fillId="2" borderId="4" xfId="0" applyFill="1" applyBorder="1"/>
    <xf numFmtId="169" fontId="0" fillId="2" borderId="2" xfId="1" applyNumberFormat="1" applyFont="1" applyFill="1" applyBorder="1"/>
    <xf numFmtId="41" fontId="9" fillId="2" borderId="0" xfId="1" applyNumberFormat="1" applyFont="1" applyFill="1" applyBorder="1"/>
    <xf numFmtId="0" fontId="0" fillId="2" borderId="0" xfId="0" applyFill="1" applyAlignment="1">
      <alignment horizontal="center"/>
    </xf>
    <xf numFmtId="0" fontId="0" fillId="2" borderId="1" xfId="0" applyFill="1" applyBorder="1" applyAlignment="1">
      <alignment horizontal="left" indent="1"/>
    </xf>
    <xf numFmtId="0" fontId="5" fillId="4" borderId="0" xfId="0" applyFont="1" applyFill="1"/>
    <xf numFmtId="14" fontId="14" fillId="4" borderId="0" xfId="0" applyNumberFormat="1" applyFont="1" applyFill="1" applyAlignment="1">
      <alignment vertical="top" wrapText="1"/>
    </xf>
    <xf numFmtId="164" fontId="14" fillId="4" borderId="0" xfId="0" quotePrefix="1" applyNumberFormat="1" applyFont="1" applyFill="1"/>
    <xf numFmtId="0" fontId="14" fillId="4" borderId="0" xfId="0" applyFont="1" applyFill="1"/>
    <xf numFmtId="41" fontId="0" fillId="2" borderId="0" xfId="0" applyNumberFormat="1" applyFill="1"/>
    <xf numFmtId="0" fontId="12" fillId="2" borderId="0" xfId="0" applyFont="1" applyFill="1" applyAlignment="1">
      <alignment horizontal="left" indent="1"/>
    </xf>
    <xf numFmtId="41" fontId="0" fillId="2" borderId="2" xfId="0" applyNumberFormat="1" applyFill="1" applyBorder="1"/>
    <xf numFmtId="0" fontId="11" fillId="2" borderId="0" xfId="0" applyFont="1" applyFill="1" applyAlignment="1">
      <alignment horizontal="left" indent="2"/>
    </xf>
    <xf numFmtId="0" fontId="15" fillId="2" borderId="0" xfId="0" applyFont="1" applyFill="1"/>
    <xf numFmtId="0" fontId="16" fillId="4" borderId="0" xfId="0" applyFont="1" applyFill="1"/>
    <xf numFmtId="0" fontId="16" fillId="2" borderId="0" xfId="0" applyFont="1" applyFill="1"/>
    <xf numFmtId="0" fontId="17" fillId="2" borderId="0" xfId="0" applyFont="1" applyFill="1"/>
    <xf numFmtId="0" fontId="13" fillId="2" borderId="0" xfId="0" applyFont="1" applyFill="1" applyAlignment="1">
      <alignment horizontal="left" indent="1"/>
    </xf>
    <xf numFmtId="0" fontId="0" fillId="0" borderId="0" xfId="0" applyFill="1"/>
    <xf numFmtId="0" fontId="12" fillId="0" borderId="0" xfId="0" applyFont="1" applyFill="1" applyAlignment="1">
      <alignment horizontal="left"/>
    </xf>
    <xf numFmtId="9" fontId="0" fillId="2" borderId="0" xfId="0" applyNumberFormat="1" applyFill="1"/>
    <xf numFmtId="166" fontId="0" fillId="2" borderId="0" xfId="2" applyNumberFormat="1" applyFont="1" applyFill="1" applyBorder="1"/>
    <xf numFmtId="0" fontId="19" fillId="2" borderId="0" xfId="3" applyFont="1" applyFill="1"/>
    <xf numFmtId="41" fontId="4" fillId="2" borderId="0" xfId="1" applyNumberFormat="1" applyFont="1" applyFill="1" applyBorder="1"/>
    <xf numFmtId="0" fontId="0" fillId="2" borderId="5" xfId="0" applyFill="1" applyBorder="1"/>
    <xf numFmtId="173" fontId="0" fillId="2" borderId="0" xfId="0" applyNumberFormat="1" applyFill="1"/>
    <xf numFmtId="165" fontId="4" fillId="0" borderId="0" xfId="1" applyNumberFormat="1" applyFont="1" applyFill="1" applyBorder="1"/>
    <xf numFmtId="0" fontId="10" fillId="0" borderId="0" xfId="0" applyFont="1" applyFill="1"/>
    <xf numFmtId="0" fontId="4" fillId="0" borderId="0" xfId="0" applyFont="1" applyFill="1" applyAlignment="1">
      <alignment horizontal="left"/>
    </xf>
    <xf numFmtId="0" fontId="0" fillId="2" borderId="0" xfId="0" applyFill="1" applyBorder="1" applyAlignment="1">
      <alignment horizontal="left" indent="1"/>
    </xf>
    <xf numFmtId="164" fontId="0" fillId="2" borderId="0" xfId="0" applyNumberFormat="1" applyFill="1" applyBorder="1"/>
    <xf numFmtId="0" fontId="4" fillId="0" borderId="1" xfId="0" applyFont="1" applyFill="1" applyBorder="1" applyAlignment="1">
      <alignment horizontal="left" indent="1"/>
    </xf>
    <xf numFmtId="0" fontId="0" fillId="2" borderId="6" xfId="0" applyFill="1" applyBorder="1"/>
    <xf numFmtId="0" fontId="4" fillId="2" borderId="1" xfId="0" applyFont="1" applyFill="1" applyBorder="1" applyAlignment="1">
      <alignment horizontal="left" indent="1"/>
    </xf>
    <xf numFmtId="164" fontId="0" fillId="0" borderId="0" xfId="0" applyNumberFormat="1" applyFill="1"/>
    <xf numFmtId="0" fontId="0" fillId="2" borderId="0" xfId="0" applyFont="1" applyFill="1" applyAlignment="1">
      <alignment horizontal="left" indent="1"/>
    </xf>
    <xf numFmtId="9" fontId="0" fillId="7" borderId="2" xfId="0" applyNumberFormat="1" applyFill="1" applyBorder="1" applyProtection="1">
      <protection locked="0"/>
    </xf>
    <xf numFmtId="9" fontId="0" fillId="2" borderId="0" xfId="0" applyNumberFormat="1" applyFill="1" applyProtection="1">
      <protection locked="0"/>
    </xf>
    <xf numFmtId="167" fontId="0" fillId="2" borderId="0" xfId="1" applyNumberFormat="1" applyFont="1" applyFill="1" applyBorder="1" applyProtection="1">
      <protection locked="0"/>
    </xf>
    <xf numFmtId="166" fontId="0" fillId="2" borderId="0" xfId="0" applyNumberFormat="1" applyFill="1" applyProtection="1">
      <protection locked="0"/>
    </xf>
    <xf numFmtId="0" fontId="0" fillId="2" borderId="0" xfId="0" applyFill="1" applyProtection="1">
      <protection locked="0"/>
    </xf>
    <xf numFmtId="0" fontId="0" fillId="7" borderId="2" xfId="0" applyFill="1" applyBorder="1" applyProtection="1">
      <protection locked="0"/>
    </xf>
    <xf numFmtId="0" fontId="19" fillId="2" borderId="0" xfId="3" applyFont="1" applyFill="1" applyProtection="1">
      <protection locked="0"/>
    </xf>
    <xf numFmtId="166" fontId="0" fillId="2" borderId="0" xfId="2" applyNumberFormat="1" applyFont="1" applyFill="1" applyBorder="1" applyProtection="1">
      <protection locked="0"/>
    </xf>
    <xf numFmtId="10" fontId="0" fillId="7" borderId="2" xfId="0" applyNumberFormat="1" applyFill="1" applyBorder="1" applyProtection="1">
      <protection locked="0"/>
    </xf>
    <xf numFmtId="43" fontId="0" fillId="7" borderId="2" xfId="1" applyFont="1" applyFill="1" applyBorder="1" applyProtection="1">
      <protection locked="0"/>
    </xf>
    <xf numFmtId="166" fontId="0" fillId="7" borderId="2" xfId="2" applyNumberFormat="1" applyFont="1" applyFill="1" applyBorder="1" applyAlignment="1" applyProtection="1">
      <protection locked="0"/>
    </xf>
    <xf numFmtId="0" fontId="0" fillId="2" borderId="1" xfId="0" applyFill="1" applyBorder="1" applyProtection="1">
      <protection locked="0"/>
    </xf>
    <xf numFmtId="0" fontId="4" fillId="2" borderId="0" xfId="0" applyFont="1" applyFill="1" applyProtection="1">
      <protection locked="0"/>
    </xf>
    <xf numFmtId="0" fontId="0" fillId="0" borderId="0" xfId="0" applyProtection="1">
      <protection locked="0"/>
    </xf>
    <xf numFmtId="165" fontId="0" fillId="2" borderId="0" xfId="0" applyNumberFormat="1" applyFill="1" applyProtection="1">
      <protection locked="0"/>
    </xf>
    <xf numFmtId="9" fontId="0" fillId="2" borderId="5" xfId="0" applyNumberFormat="1" applyFill="1" applyBorder="1" applyProtection="1">
      <protection locked="0"/>
    </xf>
    <xf numFmtId="0" fontId="0" fillId="2" borderId="0" xfId="0" applyFill="1" applyAlignment="1" applyProtection="1">
      <alignment horizontal="left" indent="1"/>
      <protection locked="0"/>
    </xf>
    <xf numFmtId="41" fontId="0" fillId="2" borderId="0" xfId="1" applyNumberFormat="1" applyFont="1" applyFill="1" applyBorder="1" applyProtection="1">
      <protection locked="0"/>
    </xf>
    <xf numFmtId="0" fontId="4" fillId="2" borderId="5" xfId="0" applyFont="1" applyFill="1" applyBorder="1" applyAlignment="1" applyProtection="1">
      <alignment horizontal="center"/>
      <protection locked="0"/>
    </xf>
    <xf numFmtId="0" fontId="4" fillId="2" borderId="0" xfId="0" applyFont="1" applyFill="1" applyAlignment="1" applyProtection="1">
      <alignment horizontal="center"/>
      <protection locked="0"/>
    </xf>
    <xf numFmtId="0" fontId="0" fillId="8" borderId="2" xfId="0" applyFill="1" applyBorder="1" applyAlignment="1" applyProtection="1">
      <alignment horizontal="right"/>
      <protection locked="0"/>
    </xf>
    <xf numFmtId="0" fontId="0" fillId="7" borderId="2" xfId="0" applyFill="1" applyBorder="1" applyAlignment="1" applyProtection="1">
      <alignment horizontal="right"/>
      <protection locked="0"/>
    </xf>
    <xf numFmtId="166" fontId="0" fillId="7" borderId="2" xfId="2" applyNumberFormat="1" applyFont="1" applyFill="1" applyBorder="1" applyProtection="1">
      <protection locked="0"/>
    </xf>
    <xf numFmtId="172" fontId="0" fillId="7" borderId="2" xfId="0" applyNumberFormat="1" applyFill="1" applyBorder="1" applyProtection="1">
      <protection locked="0"/>
    </xf>
    <xf numFmtId="2" fontId="0" fillId="7" borderId="2" xfId="0" applyNumberFormat="1" applyFill="1" applyBorder="1" applyProtection="1">
      <protection locked="0"/>
    </xf>
    <xf numFmtId="0" fontId="2" fillId="2" borderId="0" xfId="0" applyFont="1" applyFill="1" applyProtection="1">
      <protection locked="0"/>
    </xf>
    <xf numFmtId="1" fontId="0" fillId="7" borderId="2" xfId="0" applyNumberFormat="1" applyFill="1" applyBorder="1" applyProtection="1">
      <protection locked="0"/>
    </xf>
    <xf numFmtId="0" fontId="0" fillId="2" borderId="0" xfId="0" applyFill="1" applyBorder="1" applyAlignment="1" applyProtection="1">
      <alignment horizontal="center"/>
      <protection locked="0"/>
    </xf>
    <xf numFmtId="0" fontId="0" fillId="2" borderId="0" xfId="0" applyFill="1" applyBorder="1" applyProtection="1">
      <protection locked="0"/>
    </xf>
    <xf numFmtId="0" fontId="0" fillId="2" borderId="0" xfId="0" applyFill="1" applyAlignment="1" applyProtection="1">
      <alignment horizontal="left"/>
      <protection locked="0"/>
    </xf>
    <xf numFmtId="0" fontId="4" fillId="2" borderId="1" xfId="0" applyFont="1" applyFill="1" applyBorder="1" applyProtection="1">
      <protection locked="0"/>
    </xf>
    <xf numFmtId="0" fontId="0" fillId="2" borderId="1" xfId="0" applyFill="1" applyBorder="1" applyAlignment="1" applyProtection="1">
      <alignment horizontal="left"/>
      <protection locked="0"/>
    </xf>
    <xf numFmtId="0" fontId="12" fillId="2" borderId="0" xfId="0" applyFont="1" applyFill="1" applyAlignment="1" applyProtection="1">
      <alignment horizontal="left"/>
      <protection locked="0"/>
    </xf>
    <xf numFmtId="165" fontId="0" fillId="6" borderId="2" xfId="1" applyNumberFormat="1" applyFont="1" applyFill="1" applyBorder="1" applyProtection="1">
      <protection locked="0"/>
    </xf>
    <xf numFmtId="0" fontId="0" fillId="6" borderId="2" xfId="0" applyFill="1" applyBorder="1" applyProtection="1">
      <protection locked="0"/>
    </xf>
    <xf numFmtId="0" fontId="4" fillId="2" borderId="0" xfId="0" applyFont="1" applyFill="1" applyAlignment="1" applyProtection="1">
      <alignment horizontal="left" indent="1"/>
      <protection locked="0"/>
    </xf>
    <xf numFmtId="165" fontId="4" fillId="2" borderId="0" xfId="1" applyNumberFormat="1" applyFont="1" applyFill="1" applyBorder="1" applyProtection="1">
      <protection locked="0"/>
    </xf>
    <xf numFmtId="165" fontId="0" fillId="2" borderId="0" xfId="1" applyNumberFormat="1" applyFont="1" applyFill="1" applyBorder="1" applyProtection="1">
      <protection locked="0"/>
    </xf>
    <xf numFmtId="168" fontId="0" fillId="2" borderId="0" xfId="1" applyNumberFormat="1" applyFont="1" applyFill="1" applyBorder="1" applyProtection="1">
      <protection locked="0"/>
    </xf>
    <xf numFmtId="43" fontId="0" fillId="2" borderId="0" xfId="0" applyNumberFormat="1" applyFill="1" applyProtection="1">
      <protection locked="0"/>
    </xf>
    <xf numFmtId="0" fontId="12" fillId="2" borderId="0" xfId="0" applyFont="1" applyFill="1" applyProtection="1">
      <protection locked="0"/>
    </xf>
    <xf numFmtId="0" fontId="10" fillId="2" borderId="0" xfId="0" applyFont="1" applyFill="1" applyAlignment="1" applyProtection="1">
      <alignment horizontal="left"/>
      <protection locked="0"/>
    </xf>
    <xf numFmtId="0" fontId="0" fillId="3" borderId="2" xfId="0" applyFill="1" applyBorder="1" applyAlignment="1" applyProtection="1">
      <alignment horizontal="center"/>
      <protection locked="0"/>
    </xf>
    <xf numFmtId="9" fontId="11" fillId="7" borderId="2" xfId="0" applyNumberFormat="1" applyFont="1" applyFill="1" applyBorder="1" applyAlignment="1" applyProtection="1">
      <alignment wrapText="1"/>
      <protection locked="0"/>
    </xf>
    <xf numFmtId="43" fontId="0" fillId="2" borderId="2" xfId="1" applyFont="1" applyFill="1" applyBorder="1" applyProtection="1"/>
    <xf numFmtId="165" fontId="0" fillId="2" borderId="2" xfId="1" applyNumberFormat="1" applyFont="1" applyFill="1" applyBorder="1" applyProtection="1"/>
    <xf numFmtId="165" fontId="4" fillId="2" borderId="2" xfId="1" applyNumberFormat="1" applyFont="1" applyFill="1" applyBorder="1" applyProtection="1"/>
    <xf numFmtId="165" fontId="0" fillId="8" borderId="2" xfId="1" applyNumberFormat="1" applyFont="1" applyFill="1" applyBorder="1" applyProtection="1">
      <protection locked="0"/>
    </xf>
    <xf numFmtId="167" fontId="0" fillId="6" borderId="2" xfId="1" applyNumberFormat="1" applyFont="1" applyFill="1" applyBorder="1" applyProtection="1">
      <protection locked="0"/>
    </xf>
    <xf numFmtId="43" fontId="0" fillId="6" borderId="2" xfId="1" applyNumberFormat="1" applyFont="1" applyFill="1" applyBorder="1" applyProtection="1">
      <protection locked="0"/>
    </xf>
    <xf numFmtId="43" fontId="0" fillId="2" borderId="0" xfId="1" applyFont="1" applyFill="1" applyBorder="1" applyProtection="1">
      <protection locked="0"/>
    </xf>
    <xf numFmtId="10" fontId="0" fillId="6" borderId="2" xfId="1" applyNumberFormat="1" applyFont="1" applyFill="1" applyBorder="1" applyAlignment="1" applyProtection="1">
      <alignment horizontal="right" wrapText="1"/>
      <protection locked="0"/>
    </xf>
    <xf numFmtId="0" fontId="10" fillId="2" borderId="0" xfId="0" applyFont="1" applyFill="1" applyProtection="1">
      <protection locked="0"/>
    </xf>
    <xf numFmtId="43" fontId="0" fillId="0" borderId="0" xfId="1" applyFont="1" applyBorder="1" applyProtection="1">
      <protection locked="0"/>
    </xf>
    <xf numFmtId="3" fontId="0" fillId="6" borderId="2" xfId="1" applyNumberFormat="1" applyFont="1" applyFill="1" applyBorder="1" applyAlignment="1" applyProtection="1">
      <alignment horizontal="right" wrapText="1"/>
      <protection locked="0"/>
    </xf>
    <xf numFmtId="169" fontId="0" fillId="8" borderId="2" xfId="1" applyNumberFormat="1" applyFont="1" applyFill="1" applyBorder="1" applyProtection="1">
      <protection locked="0"/>
    </xf>
    <xf numFmtId="164" fontId="0" fillId="2" borderId="0" xfId="0" applyNumberFormat="1" applyFill="1" applyProtection="1">
      <protection locked="0"/>
    </xf>
    <xf numFmtId="2" fontId="0" fillId="2" borderId="0" xfId="0" applyNumberFormat="1" applyFill="1" applyProtection="1">
      <protection locked="0"/>
    </xf>
    <xf numFmtId="165" fontId="4" fillId="2" borderId="0" xfId="0" applyNumberFormat="1" applyFont="1" applyFill="1" applyProtection="1">
      <protection locked="0"/>
    </xf>
    <xf numFmtId="171" fontId="0" fillId="2" borderId="0" xfId="0" applyNumberFormat="1" applyFill="1" applyProtection="1">
      <protection locked="0"/>
    </xf>
    <xf numFmtId="0" fontId="4" fillId="0" borderId="1" xfId="0" applyFont="1" applyBorder="1" applyAlignment="1" applyProtection="1">
      <alignment horizontal="center"/>
      <protection locked="0"/>
    </xf>
    <xf numFmtId="165" fontId="4" fillId="2" borderId="0" xfId="0" applyNumberFormat="1" applyFont="1" applyFill="1" applyAlignment="1" applyProtection="1">
      <alignment horizontal="center"/>
      <protection locked="0"/>
    </xf>
    <xf numFmtId="41" fontId="0" fillId="2" borderId="0" xfId="0" applyNumberFormat="1" applyFill="1" applyProtection="1">
      <protection locked="0"/>
    </xf>
    <xf numFmtId="10" fontId="0" fillId="0" borderId="2" xfId="1" applyNumberFormat="1" applyFont="1" applyBorder="1" applyAlignment="1" applyProtection="1">
      <alignment horizontal="right" wrapText="1"/>
    </xf>
    <xf numFmtId="43" fontId="0" fillId="0" borderId="2" xfId="1" applyFont="1" applyBorder="1" applyProtection="1"/>
    <xf numFmtId="0" fontId="4" fillId="2" borderId="0" xfId="0" applyFont="1" applyFill="1" applyAlignment="1" applyProtection="1">
      <alignment horizontal="center"/>
    </xf>
    <xf numFmtId="165" fontId="4" fillId="7" borderId="3" xfId="0" applyNumberFormat="1" applyFont="1" applyFill="1" applyBorder="1" applyProtection="1"/>
    <xf numFmtId="1" fontId="0" fillId="3" borderId="2" xfId="1" applyNumberFormat="1" applyFont="1" applyFill="1" applyBorder="1" applyAlignment="1" applyProtection="1">
      <alignment horizontal="center"/>
    </xf>
    <xf numFmtId="9" fontId="0" fillId="2" borderId="2" xfId="0" applyNumberFormat="1" applyFill="1" applyBorder="1" applyProtection="1"/>
    <xf numFmtId="0" fontId="11" fillId="2" borderId="0" xfId="0" applyFont="1" applyFill="1" applyProtection="1">
      <protection locked="0"/>
    </xf>
    <xf numFmtId="164" fontId="4" fillId="2" borderId="0" xfId="0" applyNumberFormat="1" applyFont="1" applyFill="1" applyProtection="1">
      <protection locked="0"/>
    </xf>
    <xf numFmtId="0" fontId="12" fillId="2" borderId="0" xfId="0" applyFont="1" applyFill="1" applyAlignment="1" applyProtection="1">
      <alignment horizontal="left" indent="1"/>
      <protection locked="0"/>
    </xf>
    <xf numFmtId="0" fontId="0" fillId="2" borderId="0" xfId="0" applyFill="1" applyAlignment="1" applyProtection="1">
      <alignment horizontal="left" indent="2"/>
      <protection locked="0"/>
    </xf>
    <xf numFmtId="0" fontId="16" fillId="4" borderId="0" xfId="0" applyFont="1" applyFill="1" applyProtection="1">
      <protection locked="0"/>
    </xf>
    <xf numFmtId="0" fontId="0" fillId="4" borderId="0" xfId="0" applyFill="1" applyProtection="1">
      <protection locked="0"/>
    </xf>
    <xf numFmtId="9" fontId="16" fillId="2" borderId="0" xfId="0" applyNumberFormat="1" applyFont="1" applyFill="1" applyProtection="1">
      <protection locked="0"/>
    </xf>
    <xf numFmtId="43" fontId="0" fillId="0" borderId="2" xfId="1" applyFont="1" applyFill="1" applyBorder="1" applyProtection="1">
      <protection locked="0"/>
    </xf>
    <xf numFmtId="0" fontId="21" fillId="2" borderId="0" xfId="0" applyFont="1" applyFill="1"/>
    <xf numFmtId="41" fontId="10" fillId="2" borderId="0" xfId="0" applyNumberFormat="1" applyFont="1" applyFill="1" applyProtection="1"/>
    <xf numFmtId="0" fontId="0" fillId="0" borderId="0" xfId="0" applyFill="1" applyProtection="1">
      <protection locked="0"/>
    </xf>
    <xf numFmtId="165" fontId="0" fillId="7" borderId="2" xfId="1" applyNumberFormat="1" applyFont="1" applyFill="1" applyBorder="1" applyProtection="1">
      <protection locked="0"/>
    </xf>
    <xf numFmtId="43" fontId="11" fillId="0" borderId="2" xfId="1" applyFont="1" applyFill="1" applyBorder="1" applyProtection="1">
      <protection locked="0"/>
    </xf>
    <xf numFmtId="0" fontId="2" fillId="9" borderId="2" xfId="0" applyFont="1" applyFill="1" applyBorder="1" applyAlignment="1">
      <alignment horizontal="right"/>
    </xf>
    <xf numFmtId="9" fontId="0" fillId="5" borderId="2" xfId="0" applyNumberFormat="1" applyFill="1" applyBorder="1"/>
    <xf numFmtId="0" fontId="2" fillId="9" borderId="2" xfId="0" applyFont="1" applyFill="1" applyBorder="1" applyAlignment="1">
      <alignment horizontal="left"/>
    </xf>
    <xf numFmtId="9" fontId="0" fillId="8" borderId="2" xfId="0" applyNumberFormat="1" applyFill="1" applyBorder="1" applyAlignment="1">
      <alignment horizontal="right"/>
    </xf>
    <xf numFmtId="0" fontId="0" fillId="7" borderId="2" xfId="0" applyFill="1" applyBorder="1" applyAlignment="1">
      <alignment horizontal="right"/>
    </xf>
    <xf numFmtId="9" fontId="0" fillId="6" borderId="2" xfId="2" applyFont="1" applyFill="1" applyBorder="1" applyAlignment="1">
      <alignment horizontal="right"/>
    </xf>
    <xf numFmtId="9" fontId="0" fillId="5" borderId="2" xfId="0" applyNumberFormat="1" applyFill="1" applyBorder="1" applyAlignment="1">
      <alignment horizontal="right"/>
    </xf>
    <xf numFmtId="165" fontId="0" fillId="2" borderId="2" xfId="1" applyNumberFormat="1" applyFont="1" applyFill="1" applyBorder="1" applyAlignment="1">
      <alignment horizontal="right"/>
    </xf>
    <xf numFmtId="165" fontId="4" fillId="0" borderId="3" xfId="1" applyNumberFormat="1" applyFont="1" applyFill="1" applyBorder="1" applyProtection="1"/>
    <xf numFmtId="165" fontId="4" fillId="0" borderId="2" xfId="1" applyNumberFormat="1" applyFont="1" applyBorder="1" applyProtection="1"/>
    <xf numFmtId="165" fontId="4" fillId="0" borderId="3" xfId="1" applyNumberFormat="1" applyFont="1" applyBorder="1" applyProtection="1"/>
    <xf numFmtId="0" fontId="2" fillId="9" borderId="2" xfId="0" applyFont="1" applyFill="1" applyBorder="1" applyAlignment="1"/>
    <xf numFmtId="0" fontId="0" fillId="2" borderId="0" xfId="0" applyFill="1" applyAlignment="1"/>
    <xf numFmtId="1" fontId="0" fillId="5" borderId="2" xfId="0" applyNumberFormat="1" applyFill="1" applyBorder="1"/>
    <xf numFmtId="0" fontId="4" fillId="0" borderId="0" xfId="0" applyFont="1" applyFill="1" applyBorder="1" applyProtection="1">
      <protection locked="0"/>
    </xf>
    <xf numFmtId="165" fontId="0" fillId="0" borderId="2" xfId="0" applyNumberFormat="1" applyFill="1" applyBorder="1" applyProtection="1">
      <protection locked="0"/>
    </xf>
    <xf numFmtId="43" fontId="0" fillId="2" borderId="2" xfId="1" applyFont="1" applyFill="1" applyBorder="1"/>
    <xf numFmtId="9" fontId="4" fillId="2" borderId="2" xfId="0" applyNumberFormat="1" applyFont="1" applyFill="1" applyBorder="1" applyProtection="1">
      <protection locked="0"/>
    </xf>
    <xf numFmtId="0" fontId="3" fillId="2" borderId="0" xfId="0" applyFont="1" applyFill="1" applyProtection="1">
      <protection locked="0"/>
    </xf>
    <xf numFmtId="1" fontId="22" fillId="2" borderId="1" xfId="0" applyNumberFormat="1" applyFont="1" applyFill="1" applyBorder="1"/>
    <xf numFmtId="0" fontId="3" fillId="4" borderId="0" xfId="0" applyFont="1" applyFill="1"/>
    <xf numFmtId="164" fontId="3" fillId="2" borderId="0" xfId="0" applyNumberFormat="1" applyFont="1" applyFill="1"/>
    <xf numFmtId="0" fontId="3" fillId="2" borderId="0" xfId="0" applyFont="1" applyFill="1" applyAlignment="1">
      <alignment horizontal="left" indent="1"/>
    </xf>
    <xf numFmtId="165" fontId="4" fillId="2" borderId="0" xfId="0" applyNumberFormat="1" applyFont="1" applyFill="1" applyBorder="1"/>
    <xf numFmtId="164" fontId="0" fillId="0" borderId="0" xfId="0" applyNumberFormat="1" applyFill="1" applyBorder="1"/>
    <xf numFmtId="0" fontId="0" fillId="2" borderId="0" xfId="0" applyFont="1" applyFill="1"/>
    <xf numFmtId="0" fontId="0" fillId="2" borderId="0" xfId="0" applyFont="1" applyFill="1" applyAlignment="1">
      <alignment horizontal="left"/>
    </xf>
    <xf numFmtId="165" fontId="4" fillId="5" borderId="2" xfId="1" applyNumberFormat="1" applyFont="1" applyFill="1" applyBorder="1" applyProtection="1"/>
    <xf numFmtId="0" fontId="0" fillId="2" borderId="0" xfId="0" applyFont="1" applyFill="1" applyAlignment="1" applyProtection="1">
      <alignment horizontal="left" indent="1"/>
      <protection locked="0"/>
    </xf>
    <xf numFmtId="0" fontId="23" fillId="2" borderId="0" xfId="0" applyFont="1" applyFill="1" applyProtection="1">
      <protection locked="0"/>
    </xf>
    <xf numFmtId="0" fontId="24" fillId="2" borderId="0" xfId="0" applyFont="1" applyFill="1" applyAlignment="1" applyProtection="1">
      <alignment horizontal="right"/>
      <protection locked="0"/>
    </xf>
    <xf numFmtId="0" fontId="24" fillId="2" borderId="2" xfId="0" applyFont="1" applyFill="1" applyBorder="1" applyAlignment="1" applyProtection="1">
      <alignment horizontal="left"/>
      <protection locked="0"/>
    </xf>
    <xf numFmtId="0" fontId="7" fillId="2" borderId="0" xfId="0" applyFont="1" applyFill="1" applyBorder="1"/>
    <xf numFmtId="0" fontId="6" fillId="2" borderId="0" xfId="0" applyFont="1" applyFill="1" applyBorder="1" applyAlignment="1">
      <alignment horizontal="left"/>
    </xf>
    <xf numFmtId="0" fontId="8" fillId="2" borderId="0" xfId="0" applyFont="1" applyFill="1" applyBorder="1" applyAlignment="1">
      <alignment horizontal="right"/>
    </xf>
    <xf numFmtId="1" fontId="8" fillId="2" borderId="0" xfId="0" applyNumberFormat="1" applyFont="1" applyFill="1" applyBorder="1"/>
    <xf numFmtId="0" fontId="6" fillId="3" borderId="0" xfId="0" applyFont="1" applyFill="1" applyBorder="1" applyAlignment="1">
      <alignment horizontal="left"/>
    </xf>
    <xf numFmtId="0" fontId="8" fillId="3" borderId="0" xfId="0" applyFont="1" applyFill="1" applyBorder="1" applyAlignment="1">
      <alignment horizontal="right"/>
    </xf>
    <xf numFmtId="1" fontId="8" fillId="3" borderId="0" xfId="0" applyNumberFormat="1" applyFont="1" applyFill="1" applyBorder="1"/>
    <xf numFmtId="0" fontId="25" fillId="3" borderId="0" xfId="0" applyFont="1" applyFill="1" applyBorder="1"/>
    <xf numFmtId="3" fontId="0" fillId="5" borderId="2" xfId="0" applyNumberFormat="1" applyFill="1" applyBorder="1" applyAlignment="1">
      <alignment horizontal="right"/>
    </xf>
    <xf numFmtId="1" fontId="0" fillId="0" borderId="0" xfId="0" applyNumberFormat="1" applyFill="1" applyBorder="1" applyProtection="1">
      <protection locked="0"/>
    </xf>
    <xf numFmtId="1" fontId="0" fillId="0" borderId="2" xfId="0" applyNumberFormat="1" applyFill="1" applyBorder="1" applyProtection="1">
      <protection locked="0"/>
    </xf>
    <xf numFmtId="10" fontId="0" fillId="8" borderId="2" xfId="0" applyNumberFormat="1" applyFill="1" applyBorder="1" applyProtection="1">
      <protection locked="0"/>
    </xf>
    <xf numFmtId="0" fontId="0" fillId="2" borderId="0" xfId="0" applyFill="1" applyBorder="1" applyAlignment="1">
      <alignment horizontal="left" indent="2"/>
    </xf>
    <xf numFmtId="165" fontId="0" fillId="2" borderId="7" xfId="1" applyNumberFormat="1" applyFont="1" applyFill="1" applyBorder="1"/>
    <xf numFmtId="0" fontId="0" fillId="2" borderId="0" xfId="0" applyFill="1" applyBorder="1" applyAlignment="1" applyProtection="1">
      <alignment horizontal="left" indent="2"/>
      <protection locked="0"/>
    </xf>
    <xf numFmtId="0" fontId="25" fillId="2" borderId="0" xfId="0" applyFont="1" applyFill="1"/>
    <xf numFmtId="0" fontId="12" fillId="2" borderId="5" xfId="0" applyFont="1" applyFill="1" applyBorder="1" applyAlignment="1">
      <alignment horizontal="left" indent="1"/>
    </xf>
    <xf numFmtId="0" fontId="12" fillId="2" borderId="0" xfId="0" applyFont="1" applyFill="1" applyBorder="1" applyAlignment="1">
      <alignment horizontal="left"/>
    </xf>
    <xf numFmtId="0" fontId="12" fillId="2" borderId="5" xfId="0" applyFont="1" applyFill="1" applyBorder="1"/>
    <xf numFmtId="0" fontId="2" fillId="9" borderId="8" xfId="0" applyFont="1" applyFill="1" applyBorder="1" applyAlignment="1">
      <alignment horizontal="left"/>
    </xf>
    <xf numFmtId="0" fontId="12" fillId="2" borderId="5" xfId="0" applyFont="1" applyFill="1" applyBorder="1" applyAlignment="1">
      <alignment horizontal="left" indent="2"/>
    </xf>
    <xf numFmtId="0" fontId="4" fillId="2" borderId="5" xfId="0" applyFont="1" applyFill="1" applyBorder="1"/>
    <xf numFmtId="41" fontId="13" fillId="2" borderId="5" xfId="0" applyNumberFormat="1" applyFont="1" applyFill="1" applyBorder="1"/>
    <xf numFmtId="166" fontId="0" fillId="2" borderId="2" xfId="2" applyNumberFormat="1" applyFont="1" applyFill="1" applyBorder="1" applyAlignment="1" applyProtection="1">
      <protection locked="0"/>
    </xf>
    <xf numFmtId="3" fontId="0" fillId="7" borderId="2" xfId="2" applyNumberFormat="1" applyFont="1" applyFill="1" applyBorder="1" applyAlignment="1" applyProtection="1">
      <protection locked="0"/>
    </xf>
    <xf numFmtId="3" fontId="4" fillId="2" borderId="2" xfId="0" applyNumberFormat="1" applyFont="1" applyFill="1" applyBorder="1" applyProtection="1">
      <protection locked="0"/>
    </xf>
    <xf numFmtId="9" fontId="0" fillId="7" borderId="2" xfId="0" applyNumberFormat="1" applyFill="1" applyBorder="1"/>
    <xf numFmtId="0" fontId="4" fillId="2" borderId="0" xfId="0" applyFont="1" applyFill="1" applyAlignment="1" applyProtection="1">
      <alignment wrapText="1"/>
      <protection locked="0"/>
    </xf>
    <xf numFmtId="0" fontId="26" fillId="2" borderId="0" xfId="0" applyFont="1" applyFill="1" applyAlignment="1">
      <alignment horizontal="left"/>
    </xf>
    <xf numFmtId="0" fontId="25" fillId="2" borderId="0" xfId="0" applyFont="1" applyFill="1" applyAlignment="1">
      <alignment horizontal="left"/>
    </xf>
    <xf numFmtId="0" fontId="0" fillId="2" borderId="0" xfId="0" applyFill="1" applyAlignment="1">
      <alignment wrapText="1"/>
    </xf>
    <xf numFmtId="0" fontId="0" fillId="2" borderId="0" xfId="0" applyFont="1" applyFill="1" applyAlignment="1">
      <alignment horizontal="left" wrapText="1"/>
    </xf>
  </cellXfs>
  <cellStyles count="4">
    <cellStyle name="Comma" xfId="1" builtinId="3"/>
    <cellStyle name="Hyperlink" xfId="3" builtinId="8"/>
    <cellStyle name="Normal" xfId="0" builtinId="0"/>
    <cellStyle name="Percent" xfId="2" builtinId="5"/>
  </cellStyles>
  <dxfs count="64">
    <dxf>
      <numFmt numFmtId="33" formatCode="_(* #,##0_);_(* \(#,##0\);_(* &quot;-&quot;_);_(@_)"/>
    </dxf>
    <dxf>
      <fill>
        <patternFill>
          <bgColor rgb="FFFFFF00"/>
        </patternFill>
      </fill>
    </dxf>
    <dxf>
      <fill>
        <patternFill>
          <bgColor rgb="FFFFFF00"/>
        </patternFill>
      </fill>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fill>
        <patternFill>
          <bgColor rgb="FFFFFF00"/>
        </patternFill>
      </fill>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numFmt numFmtId="33" formatCode="_(* #,##0_);_(* \(#,##0\);_(* &quot;-&quot;_);_(@_)"/>
    </dxf>
    <dxf>
      <fill>
        <patternFill>
          <bgColor rgb="FFFFFF00"/>
        </patternFill>
      </fill>
    </dxf>
    <dxf>
      <fill>
        <patternFill>
          <bgColor rgb="FFFFFF00"/>
        </patternFill>
      </fill>
    </dxf>
    <dxf>
      <fill>
        <patternFill>
          <bgColor rgb="FFFFFF00"/>
        </patternFill>
      </fill>
    </dxf>
    <dxf>
      <numFmt numFmtId="33" formatCode="_(* #,##0_);_(* \(#,##0\);_(* &quot;-&quot;_);_(@_)"/>
    </dxf>
  </dxfs>
  <tableStyles count="0" defaultTableStyle="TableStyleMedium2" defaultPivotStyle="PivotStyleLight16"/>
  <colors>
    <mruColors>
      <color rgb="FFFF5757"/>
      <color rgb="FFFFB9B9"/>
      <color rgb="FF003DB8"/>
      <color rgb="FFB00000"/>
      <color rgb="FF9A0000"/>
      <color rgb="FFF3D5FD"/>
      <color rgb="FFF6F8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work/projects/C20029/Documents/Work/2.%20Financial%20model/SMG%20Financial%20Model%2021081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sheetName val="Cover"/>
      <sheetName val="Summary"/>
      <sheetName val="Checks"/>
      <sheetName val="Sensitivities"/>
      <sheetName val="Tariff"/>
      <sheetName val="MRG"/>
      <sheetName val="User Inputs"/>
      <sheetName val="Technical Assumptions"/>
      <sheetName val="WTP Data"/>
      <sheetName val="CAPEX &amp; PPE"/>
      <sheetName val="Construction"/>
      <sheetName val="Operations"/>
      <sheetName val="Financing"/>
      <sheetName val="Financial Statements"/>
      <sheetName val="Valuation"/>
      <sheetName val="Timing"/>
      <sheetName val="Reference"/>
    </sheetNames>
    <sheetDataSet>
      <sheetData sheetId="0" refreshError="1"/>
      <sheetData sheetId="1" refreshError="1"/>
      <sheetData sheetId="2" refreshError="1">
        <row r="32">
          <cell r="J32">
            <v>1</v>
          </cell>
        </row>
      </sheetData>
      <sheetData sheetId="3" refreshError="1"/>
      <sheetData sheetId="4" refreshError="1"/>
      <sheetData sheetId="5" refreshError="1"/>
      <sheetData sheetId="6" refreshError="1"/>
      <sheetData sheetId="7" refreshError="1"/>
      <sheetData sheetId="8" refreshError="1">
        <row r="11">
          <cell r="E11">
            <v>5</v>
          </cell>
        </row>
      </sheetData>
      <sheetData sheetId="9" refreshError="1"/>
      <sheetData sheetId="10" refreshError="1"/>
      <sheetData sheetId="11" refreshError="1"/>
      <sheetData sheetId="12" refreshError="1"/>
      <sheetData sheetId="13" refreshError="1"/>
      <sheetData sheetId="14" refreshError="1"/>
      <sheetData sheetId="15" refreshError="1">
        <row r="24">
          <cell r="D24">
            <v>9.5347131269230764E-2</v>
          </cell>
        </row>
        <row r="25">
          <cell r="D25">
            <v>0.13621018752747252</v>
          </cell>
        </row>
        <row r="26">
          <cell r="D26">
            <v>7.534713126923076E-2</v>
          </cell>
        </row>
        <row r="27">
          <cell r="D27">
            <v>0.10763875895604395</v>
          </cell>
        </row>
      </sheetData>
      <sheetData sheetId="16" refreshError="1"/>
      <sheetData sheetId="17" refreshError="1">
        <row r="73">
          <cell r="B73" t="str">
            <v>LCU</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B0F52-3AAE-447B-84E8-418C7FF2BF73}">
  <dimension ref="A2:BK34"/>
  <sheetViews>
    <sheetView tabSelected="1" zoomScale="60" zoomScaleNormal="66" workbookViewId="0"/>
  </sheetViews>
  <sheetFormatPr defaultColWidth="8.81640625" defaultRowHeight="14.5" x14ac:dyDescent="0.35"/>
  <cols>
    <col min="1" max="1" width="4.08984375" style="1" customWidth="1"/>
    <col min="2" max="2" width="19" style="1" customWidth="1"/>
    <col min="3" max="3" width="41.81640625" style="1" customWidth="1"/>
    <col min="4" max="12" width="8.81640625" style="1"/>
    <col min="13" max="13" width="24.1796875" style="1" customWidth="1"/>
    <col min="14" max="16384" width="8.81640625" style="1"/>
  </cols>
  <sheetData>
    <row r="2" spans="1:63" ht="15.5" x14ac:dyDescent="0.35">
      <c r="B2" s="212" t="s">
        <v>265</v>
      </c>
      <c r="C2" s="196" t="s">
        <v>267</v>
      </c>
    </row>
    <row r="3" spans="1:63" ht="15.5" x14ac:dyDescent="0.35">
      <c r="B3" s="212" t="s">
        <v>266</v>
      </c>
      <c r="C3" s="196" t="s">
        <v>267</v>
      </c>
    </row>
    <row r="5" spans="1:63" ht="17" x14ac:dyDescent="0.4">
      <c r="A5" s="5"/>
      <c r="B5" s="6" t="s">
        <v>202</v>
      </c>
      <c r="C5" s="7"/>
      <c r="D5" s="8"/>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row>
    <row r="6" spans="1:63" ht="17" x14ac:dyDescent="0.4">
      <c r="A6" s="38"/>
      <c r="B6" s="197"/>
      <c r="C6" s="198"/>
      <c r="D6" s="199"/>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X6" s="200"/>
      <c r="AY6" s="200"/>
      <c r="AZ6" s="200"/>
      <c r="BA6" s="200"/>
      <c r="BB6" s="200"/>
      <c r="BC6" s="200"/>
      <c r="BD6" s="200"/>
      <c r="BE6" s="200"/>
      <c r="BF6" s="200"/>
      <c r="BG6" s="200"/>
      <c r="BH6" s="200"/>
      <c r="BI6" s="200"/>
      <c r="BJ6" s="200"/>
      <c r="BK6" s="200"/>
    </row>
    <row r="7" spans="1:63" ht="15.5" x14ac:dyDescent="0.35">
      <c r="A7" s="38"/>
      <c r="B7" s="204" t="s">
        <v>268</v>
      </c>
      <c r="C7" s="201"/>
      <c r="D7" s="202"/>
      <c r="E7" s="203"/>
      <c r="F7" s="203"/>
      <c r="G7" s="203"/>
      <c r="H7" s="203"/>
      <c r="I7" s="203"/>
      <c r="J7" s="203"/>
      <c r="K7" s="203"/>
      <c r="L7" s="200"/>
      <c r="M7" s="204" t="s">
        <v>298</v>
      </c>
      <c r="N7" s="201"/>
      <c r="O7" s="202"/>
      <c r="P7" s="203"/>
      <c r="Q7" s="203"/>
      <c r="R7" s="203"/>
      <c r="S7" s="203"/>
      <c r="T7" s="203"/>
      <c r="U7" s="203"/>
      <c r="V7" s="203"/>
      <c r="W7" s="203"/>
      <c r="X7" s="203"/>
      <c r="Y7" s="203"/>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0"/>
      <c r="BI7" s="200"/>
      <c r="BJ7" s="200"/>
      <c r="BK7" s="200"/>
    </row>
    <row r="8" spans="1:63" ht="17" x14ac:dyDescent="0.4">
      <c r="A8" s="38"/>
      <c r="B8" s="197"/>
      <c r="C8" s="198"/>
      <c r="D8" s="199"/>
      <c r="E8" s="200"/>
      <c r="F8" s="200"/>
      <c r="G8" s="200"/>
      <c r="H8" s="200"/>
      <c r="I8" s="200"/>
      <c r="J8" s="200"/>
      <c r="K8" s="200"/>
      <c r="L8" s="200"/>
      <c r="M8" s="16"/>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0"/>
      <c r="BB8" s="200"/>
      <c r="BC8" s="200"/>
      <c r="BD8" s="200"/>
      <c r="BE8" s="200"/>
      <c r="BF8" s="200"/>
      <c r="BG8" s="200"/>
      <c r="BH8" s="200"/>
      <c r="BI8" s="200"/>
      <c r="BJ8" s="200"/>
      <c r="BK8" s="200"/>
    </row>
    <row r="9" spans="1:63" ht="15.5" x14ac:dyDescent="0.35">
      <c r="B9" s="212" t="s">
        <v>201</v>
      </c>
      <c r="M9" s="212" t="s">
        <v>307</v>
      </c>
    </row>
    <row r="10" spans="1:63" x14ac:dyDescent="0.35">
      <c r="B10" s="168">
        <v>0.02</v>
      </c>
      <c r="C10" s="18" t="s">
        <v>245</v>
      </c>
      <c r="F10" s="65"/>
    </row>
    <row r="11" spans="1:63" x14ac:dyDescent="0.35">
      <c r="B11" s="169">
        <f>Inputs!F6</f>
        <v>0</v>
      </c>
      <c r="C11" s="18" t="s">
        <v>246</v>
      </c>
      <c r="M11" s="225" t="s">
        <v>297</v>
      </c>
      <c r="N11" s="1" t="s">
        <v>299</v>
      </c>
    </row>
    <row r="12" spans="1:63" x14ac:dyDescent="0.35">
      <c r="B12" s="165" t="str">
        <f>Inputs!F113</f>
        <v>Lease</v>
      </c>
      <c r="C12" s="18" t="s">
        <v>244</v>
      </c>
      <c r="M12" s="225" t="s">
        <v>300</v>
      </c>
      <c r="N12" s="227" t="s">
        <v>308</v>
      </c>
      <c r="O12" s="227"/>
      <c r="P12" s="227"/>
      <c r="Q12" s="227"/>
      <c r="R12" s="227"/>
      <c r="S12" s="227"/>
    </row>
    <row r="13" spans="1:63" x14ac:dyDescent="0.35">
      <c r="B13" s="170">
        <f>Inputs!F248</f>
        <v>0.86450000000000005</v>
      </c>
      <c r="C13" s="18" t="s">
        <v>223</v>
      </c>
      <c r="M13" s="225" t="s">
        <v>301</v>
      </c>
      <c r="N13" s="1" t="s">
        <v>304</v>
      </c>
    </row>
    <row r="14" spans="1:63" x14ac:dyDescent="0.35">
      <c r="B14" s="171">
        <v>0.3</v>
      </c>
      <c r="C14" s="18" t="s">
        <v>221</v>
      </c>
      <c r="F14" s="65"/>
      <c r="M14" s="225" t="s">
        <v>302</v>
      </c>
      <c r="N14" s="1" t="s">
        <v>303</v>
      </c>
    </row>
    <row r="15" spans="1:63" x14ac:dyDescent="0.35">
      <c r="B15" s="172">
        <f>Inputs!F141</f>
        <v>117825.26256999999</v>
      </c>
      <c r="C15" s="18" t="s">
        <v>222</v>
      </c>
    </row>
    <row r="16" spans="1:63" ht="15.5" x14ac:dyDescent="0.35">
      <c r="B16" s="195" t="s">
        <v>37</v>
      </c>
      <c r="C16" s="18" t="s">
        <v>263</v>
      </c>
      <c r="M16" s="212" t="s">
        <v>306</v>
      </c>
    </row>
    <row r="18" spans="13:20" x14ac:dyDescent="0.35">
      <c r="M18" s="228" t="s">
        <v>309</v>
      </c>
      <c r="N18" s="228"/>
      <c r="O18" s="228"/>
      <c r="P18" s="228"/>
      <c r="Q18" s="228"/>
      <c r="R18" s="228"/>
      <c r="S18" s="228"/>
      <c r="T18" s="228"/>
    </row>
    <row r="20" spans="13:20" ht="15.5" x14ac:dyDescent="0.35">
      <c r="M20" s="226" t="s">
        <v>305</v>
      </c>
    </row>
    <row r="21" spans="13:20" ht="14.5" customHeight="1" x14ac:dyDescent="0.35"/>
    <row r="22" spans="13:20" x14ac:dyDescent="0.35">
      <c r="M22" s="1" t="s">
        <v>310</v>
      </c>
    </row>
    <row r="23" spans="13:20" x14ac:dyDescent="0.35">
      <c r="M23" s="160" t="s">
        <v>287</v>
      </c>
    </row>
    <row r="34" ht="44" customHeight="1" x14ac:dyDescent="0.35"/>
  </sheetData>
  <mergeCells count="2">
    <mergeCell ref="N12:S12"/>
    <mergeCell ref="M18:T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7641B-C109-4A2E-A2FA-29AFE8257105}">
  <sheetPr codeName="Sheet3">
    <tabColor theme="9"/>
  </sheetPr>
  <dimension ref="A1:BM452"/>
  <sheetViews>
    <sheetView zoomScale="55" zoomScaleNormal="55" workbookViewId="0">
      <selection activeCell="D1" sqref="D1:D1048576"/>
    </sheetView>
  </sheetViews>
  <sheetFormatPr defaultColWidth="8.7265625" defaultRowHeight="14.5" zeroHeight="1" x14ac:dyDescent="0.35"/>
  <cols>
    <col min="1" max="1" width="2.54296875" style="1" bestFit="1" customWidth="1"/>
    <col min="2" max="2" width="75.26953125" style="1" bestFit="1" customWidth="1"/>
    <col min="3" max="3" width="15.1796875" style="1" customWidth="1"/>
    <col min="4" max="4" width="6.7265625" style="1" customWidth="1"/>
    <col min="5" max="5" width="25.1796875" style="1" bestFit="1" customWidth="1"/>
    <col min="6" max="6" width="20.90625" style="1" customWidth="1"/>
    <col min="7" max="7" width="22.1796875" style="1" customWidth="1"/>
    <col min="8" max="8" width="19" style="1" customWidth="1"/>
    <col min="9" max="36" width="16.54296875" style="1" customWidth="1"/>
    <col min="37" max="51" width="8.54296875" style="1" customWidth="1"/>
    <col min="52" max="16384" width="8.7265625" style="1"/>
  </cols>
  <sheetData>
    <row r="1" spans="1:65" x14ac:dyDescent="0.35">
      <c r="B1" s="2"/>
      <c r="E1" s="3"/>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row>
    <row r="2" spans="1:65" ht="17" x14ac:dyDescent="0.4">
      <c r="A2" s="5"/>
      <c r="B2" s="6" t="s">
        <v>32</v>
      </c>
      <c r="C2" s="7"/>
      <c r="D2" s="7"/>
      <c r="E2" s="8"/>
      <c r="F2" s="9"/>
      <c r="G2" s="9"/>
      <c r="H2" s="9"/>
      <c r="I2" s="9"/>
      <c r="J2" s="184"/>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row>
    <row r="3" spans="1:65" x14ac:dyDescent="0.35">
      <c r="A3" s="65"/>
      <c r="B3" s="10" t="s">
        <v>0</v>
      </c>
      <c r="E3" s="10" t="s">
        <v>1</v>
      </c>
      <c r="F3" s="10"/>
    </row>
    <row r="4" spans="1:65" x14ac:dyDescent="0.35">
      <c r="B4" s="10"/>
      <c r="E4" s="10"/>
      <c r="F4" s="74"/>
    </row>
    <row r="5" spans="1:65" x14ac:dyDescent="0.35">
      <c r="B5" s="11" t="s">
        <v>25</v>
      </c>
      <c r="C5" s="11"/>
      <c r="D5" s="11"/>
      <c r="E5" s="11"/>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row>
    <row r="6" spans="1:65" s="87" customFormat="1" x14ac:dyDescent="0.35">
      <c r="B6" s="87" t="s">
        <v>257</v>
      </c>
      <c r="E6" s="87" t="s">
        <v>2</v>
      </c>
      <c r="F6" s="104"/>
      <c r="G6" s="100"/>
      <c r="J6" s="183"/>
      <c r="M6" s="100"/>
      <c r="N6" s="100"/>
      <c r="O6" s="100"/>
      <c r="P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row>
    <row r="7" spans="1:65" s="87" customFormat="1" x14ac:dyDescent="0.35">
      <c r="B7" s="87" t="s">
        <v>4</v>
      </c>
      <c r="E7" s="87" t="s">
        <v>195</v>
      </c>
      <c r="F7" s="88"/>
      <c r="G7" s="108"/>
      <c r="I7" s="108"/>
      <c r="J7" s="183"/>
      <c r="K7" s="108"/>
      <c r="L7" s="108"/>
      <c r="M7" s="108"/>
      <c r="N7" s="108"/>
      <c r="O7" s="108"/>
      <c r="P7" s="108"/>
    </row>
    <row r="8" spans="1:65" s="87" customFormat="1" ht="15.5" x14ac:dyDescent="0.35">
      <c r="B8" s="87" t="s">
        <v>209</v>
      </c>
      <c r="E8" s="87" t="s">
        <v>210</v>
      </c>
      <c r="F8" s="205"/>
      <c r="G8" s="100"/>
      <c r="H8" s="194" t="s">
        <v>269</v>
      </c>
      <c r="M8" s="100"/>
      <c r="N8" s="100"/>
      <c r="O8" s="100"/>
      <c r="P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row>
    <row r="9" spans="1:65" s="87" customFormat="1" x14ac:dyDescent="0.35">
      <c r="B9" s="87" t="s">
        <v>230</v>
      </c>
      <c r="E9" s="87" t="s">
        <v>195</v>
      </c>
      <c r="F9" s="109"/>
      <c r="G9" s="100"/>
      <c r="M9" s="100"/>
      <c r="N9" s="100"/>
      <c r="O9" s="100"/>
      <c r="P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row>
    <row r="10" spans="1:65" s="87" customFormat="1" x14ac:dyDescent="0.35">
      <c r="B10" s="87" t="s">
        <v>30</v>
      </c>
      <c r="E10" s="87" t="s">
        <v>3</v>
      </c>
      <c r="F10" s="109"/>
      <c r="G10" s="100"/>
      <c r="H10" s="110"/>
      <c r="I10" s="110"/>
      <c r="K10" s="110"/>
      <c r="L10" s="110"/>
      <c r="M10" s="110"/>
      <c r="N10" s="110"/>
      <c r="O10" s="110"/>
      <c r="P10" s="110"/>
      <c r="Q10" s="110"/>
      <c r="R10" s="110"/>
      <c r="S10" s="110"/>
      <c r="T10" s="110"/>
      <c r="U10" s="110"/>
      <c r="V10" s="110"/>
      <c r="W10" s="110"/>
      <c r="X10" s="110"/>
      <c r="Y10" s="110"/>
      <c r="Z10" s="110"/>
      <c r="AA10" s="110"/>
      <c r="AB10" s="110"/>
      <c r="AC10" s="110"/>
      <c r="AD10" s="110"/>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row>
    <row r="11" spans="1:65" s="87" customFormat="1" ht="15.5" x14ac:dyDescent="0.35">
      <c r="B11" s="87" t="s">
        <v>231</v>
      </c>
      <c r="E11" s="112" t="s">
        <v>31</v>
      </c>
      <c r="F11" s="104"/>
      <c r="H11" s="194" t="s">
        <v>264</v>
      </c>
      <c r="I11" s="110"/>
      <c r="K11" s="110"/>
      <c r="L11" s="110"/>
      <c r="M11" s="110"/>
      <c r="N11" s="110"/>
      <c r="O11" s="110"/>
      <c r="P11" s="110"/>
      <c r="Q11" s="110"/>
      <c r="R11" s="110"/>
      <c r="S11" s="110"/>
      <c r="T11" s="110"/>
      <c r="U11" s="110"/>
      <c r="V11" s="110"/>
      <c r="W11" s="110"/>
      <c r="X11" s="110"/>
      <c r="Y11" s="110"/>
      <c r="Z11" s="110"/>
      <c r="AA11" s="110"/>
      <c r="AB11" s="110"/>
      <c r="AC11" s="110"/>
      <c r="AD11" s="110"/>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row>
    <row r="12" spans="1:65" x14ac:dyDescent="0.35">
      <c r="F12" s="15"/>
      <c r="G12" s="39"/>
      <c r="H12" s="40"/>
      <c r="I12" s="40"/>
      <c r="J12" s="40"/>
      <c r="K12" s="40"/>
      <c r="L12" s="40"/>
      <c r="M12" s="40"/>
      <c r="N12" s="40"/>
      <c r="O12" s="40"/>
      <c r="P12" s="40"/>
      <c r="Q12" s="40"/>
      <c r="R12" s="40"/>
      <c r="S12" s="40"/>
      <c r="T12" s="40"/>
      <c r="U12" s="40"/>
      <c r="V12" s="40"/>
      <c r="W12" s="40"/>
      <c r="X12" s="40"/>
      <c r="Y12" s="40"/>
      <c r="Z12" s="40"/>
      <c r="AA12" s="40"/>
      <c r="AB12" s="40"/>
      <c r="AC12" s="40"/>
      <c r="AD12" s="40"/>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row>
    <row r="13" spans="1:65" x14ac:dyDescent="0.35">
      <c r="B13" s="11" t="s">
        <v>29</v>
      </c>
      <c r="C13" s="11"/>
      <c r="D13" s="11"/>
      <c r="E13" s="11"/>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row>
    <row r="14" spans="1:65" x14ac:dyDescent="0.35">
      <c r="B14" s="14"/>
      <c r="E14" s="14"/>
    </row>
    <row r="15" spans="1:65" s="87" customFormat="1" x14ac:dyDescent="0.35">
      <c r="B15" s="113" t="s">
        <v>278</v>
      </c>
      <c r="C15" s="113"/>
      <c r="D15" s="113"/>
      <c r="E15" s="113"/>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row>
    <row r="16" spans="1:65" s="87" customFormat="1" x14ac:dyDescent="0.35">
      <c r="B16" s="115" t="s">
        <v>234</v>
      </c>
      <c r="H16" s="102"/>
      <c r="AJ16" s="1"/>
    </row>
    <row r="17" spans="2:36" s="87" customFormat="1" ht="15.5" x14ac:dyDescent="0.35">
      <c r="B17" s="193" t="s">
        <v>235</v>
      </c>
      <c r="E17" s="95" t="s">
        <v>22</v>
      </c>
      <c r="F17" s="192"/>
      <c r="H17" s="194" t="s">
        <v>262</v>
      </c>
      <c r="AJ17" s="1"/>
    </row>
    <row r="18" spans="2:36" s="87" customFormat="1" x14ac:dyDescent="0.35">
      <c r="B18" s="118"/>
      <c r="E18" s="95"/>
      <c r="F18" s="119"/>
      <c r="AJ18" s="1"/>
    </row>
    <row r="19" spans="2:36" s="87" customFormat="1" x14ac:dyDescent="0.35">
      <c r="B19" s="115" t="s">
        <v>233</v>
      </c>
      <c r="H19" s="102"/>
      <c r="AJ19" s="1"/>
    </row>
    <row r="20" spans="2:36" s="87" customFormat="1" ht="15.5" x14ac:dyDescent="0.35">
      <c r="B20" s="99" t="s">
        <v>270</v>
      </c>
      <c r="C20" s="109" t="s">
        <v>16</v>
      </c>
      <c r="E20" s="87" t="s">
        <v>22</v>
      </c>
      <c r="F20" s="116"/>
      <c r="H20" s="194" t="s">
        <v>276</v>
      </c>
      <c r="AJ20" s="1"/>
    </row>
    <row r="21" spans="2:36" s="87" customFormat="1" x14ac:dyDescent="0.35">
      <c r="B21" s="99" t="s">
        <v>271</v>
      </c>
      <c r="C21" s="109" t="s">
        <v>17</v>
      </c>
      <c r="E21" s="87" t="s">
        <v>22</v>
      </c>
      <c r="F21" s="116"/>
      <c r="AJ21" s="1"/>
    </row>
    <row r="22" spans="2:36" s="87" customFormat="1" x14ac:dyDescent="0.35">
      <c r="B22" s="99" t="s">
        <v>272</v>
      </c>
      <c r="C22" s="109" t="s">
        <v>18</v>
      </c>
      <c r="E22" s="87" t="s">
        <v>22</v>
      </c>
      <c r="F22" s="116"/>
      <c r="AJ22" s="1"/>
    </row>
    <row r="23" spans="2:36" s="87" customFormat="1" x14ac:dyDescent="0.35">
      <c r="B23" s="99" t="s">
        <v>273</v>
      </c>
      <c r="C23" s="109" t="s">
        <v>19</v>
      </c>
      <c r="E23" s="87" t="s">
        <v>22</v>
      </c>
      <c r="F23" s="117"/>
      <c r="AJ23" s="1"/>
    </row>
    <row r="24" spans="2:36" s="87" customFormat="1" x14ac:dyDescent="0.35">
      <c r="B24" s="99" t="s">
        <v>274</v>
      </c>
      <c r="C24" s="109" t="s">
        <v>20</v>
      </c>
      <c r="E24" s="87" t="s">
        <v>22</v>
      </c>
      <c r="F24" s="116"/>
      <c r="AJ24" s="1"/>
    </row>
    <row r="25" spans="2:36" s="87" customFormat="1" x14ac:dyDescent="0.35">
      <c r="B25" s="99" t="s">
        <v>275</v>
      </c>
      <c r="C25" s="109" t="s">
        <v>203</v>
      </c>
      <c r="E25" s="87" t="s">
        <v>22</v>
      </c>
      <c r="F25" s="116"/>
      <c r="AJ25" s="1"/>
    </row>
    <row r="26" spans="2:36" s="87" customFormat="1" x14ac:dyDescent="0.35">
      <c r="B26" s="118" t="s">
        <v>37</v>
      </c>
      <c r="E26" s="95" t="s">
        <v>22</v>
      </c>
      <c r="F26" s="129">
        <f>SUM(F20:F25)</f>
        <v>0</v>
      </c>
      <c r="AJ26" s="1"/>
    </row>
    <row r="27" spans="2:36" s="87" customFormat="1" x14ac:dyDescent="0.35">
      <c r="B27" s="118"/>
      <c r="E27" s="95"/>
      <c r="F27" s="119"/>
      <c r="AJ27" s="1"/>
    </row>
    <row r="28" spans="2:36" s="87" customFormat="1" x14ac:dyDescent="0.35">
      <c r="B28" s="115" t="s">
        <v>34</v>
      </c>
      <c r="F28" s="102"/>
      <c r="AJ28" s="1"/>
    </row>
    <row r="29" spans="2:36" s="87" customFormat="1" x14ac:dyDescent="0.35">
      <c r="B29" s="99" t="s">
        <v>270</v>
      </c>
      <c r="C29" s="207" t="str">
        <f>$C20</f>
        <v>Residential</v>
      </c>
      <c r="E29" s="87" t="s">
        <v>35</v>
      </c>
      <c r="F29" s="116"/>
      <c r="G29" s="120"/>
      <c r="H29" s="120"/>
      <c r="I29" s="120"/>
      <c r="AJ29" s="1"/>
    </row>
    <row r="30" spans="2:36" s="87" customFormat="1" x14ac:dyDescent="0.35">
      <c r="B30" s="99" t="s">
        <v>271</v>
      </c>
      <c r="C30" s="207" t="str">
        <f t="shared" ref="C30:C34" si="0">$C21</f>
        <v>Commercial</v>
      </c>
      <c r="E30" s="87" t="s">
        <v>35</v>
      </c>
      <c r="F30" s="116"/>
      <c r="G30" s="121"/>
      <c r="H30" s="121"/>
      <c r="I30" s="120"/>
      <c r="AJ30" s="1"/>
    </row>
    <row r="31" spans="2:36" s="87" customFormat="1" x14ac:dyDescent="0.35">
      <c r="B31" s="99" t="s">
        <v>272</v>
      </c>
      <c r="C31" s="207" t="str">
        <f t="shared" si="0"/>
        <v>Public</v>
      </c>
      <c r="E31" s="87" t="s">
        <v>35</v>
      </c>
      <c r="F31" s="116"/>
      <c r="G31" s="120"/>
      <c r="H31" s="120"/>
      <c r="I31" s="120"/>
      <c r="AJ31" s="1"/>
    </row>
    <row r="32" spans="2:36" s="87" customFormat="1" x14ac:dyDescent="0.35">
      <c r="B32" s="99" t="s">
        <v>273</v>
      </c>
      <c r="C32" s="207" t="str">
        <f t="shared" si="0"/>
        <v>Productive</v>
      </c>
      <c r="E32" s="87" t="s">
        <v>35</v>
      </c>
      <c r="F32" s="116"/>
      <c r="G32" s="120"/>
      <c r="H32" s="120"/>
      <c r="I32" s="120"/>
      <c r="K32" s="120"/>
      <c r="L32" s="120"/>
      <c r="AJ32" s="1"/>
    </row>
    <row r="33" spans="2:36" s="87" customFormat="1" x14ac:dyDescent="0.35">
      <c r="B33" s="99" t="s">
        <v>274</v>
      </c>
      <c r="C33" s="207" t="str">
        <f t="shared" si="0"/>
        <v>Anchor</v>
      </c>
      <c r="E33" s="87" t="s">
        <v>35</v>
      </c>
      <c r="F33" s="116"/>
      <c r="AJ33" s="1"/>
    </row>
    <row r="34" spans="2:36" s="87" customFormat="1" x14ac:dyDescent="0.35">
      <c r="B34" s="99" t="s">
        <v>275</v>
      </c>
      <c r="C34" s="207" t="str">
        <f t="shared" si="0"/>
        <v>Other</v>
      </c>
      <c r="E34" s="87" t="s">
        <v>35</v>
      </c>
      <c r="F34" s="116"/>
      <c r="AJ34" s="1"/>
    </row>
    <row r="35" spans="2:36" s="87" customFormat="1" x14ac:dyDescent="0.35">
      <c r="B35" s="99"/>
      <c r="C35" s="206"/>
      <c r="AJ35" s="1"/>
    </row>
    <row r="36" spans="2:36" s="87" customFormat="1" x14ac:dyDescent="0.35">
      <c r="B36" s="99" t="s">
        <v>270</v>
      </c>
      <c r="C36" s="207" t="str">
        <f>$C20</f>
        <v>Residential</v>
      </c>
      <c r="E36" s="87" t="s">
        <v>36</v>
      </c>
      <c r="F36" s="127">
        <f t="shared" ref="F36:F41" si="1">F29/1000</f>
        <v>0</v>
      </c>
      <c r="O36" s="122"/>
      <c r="AJ36" s="1"/>
    </row>
    <row r="37" spans="2:36" s="87" customFormat="1" x14ac:dyDescent="0.35">
      <c r="B37" s="99" t="s">
        <v>271</v>
      </c>
      <c r="C37" s="207" t="str">
        <f t="shared" ref="C37:C41" si="2">$C21</f>
        <v>Commercial</v>
      </c>
      <c r="E37" s="87" t="s">
        <v>36</v>
      </c>
      <c r="F37" s="127">
        <f t="shared" si="1"/>
        <v>0</v>
      </c>
      <c r="AJ37" s="1"/>
    </row>
    <row r="38" spans="2:36" s="87" customFormat="1" x14ac:dyDescent="0.35">
      <c r="B38" s="99" t="s">
        <v>272</v>
      </c>
      <c r="C38" s="207" t="str">
        <f t="shared" si="2"/>
        <v>Public</v>
      </c>
      <c r="E38" s="87" t="s">
        <v>36</v>
      </c>
      <c r="F38" s="127">
        <f t="shared" si="1"/>
        <v>0</v>
      </c>
      <c r="AJ38" s="1"/>
    </row>
    <row r="39" spans="2:36" s="87" customFormat="1" x14ac:dyDescent="0.35">
      <c r="B39" s="99" t="s">
        <v>273</v>
      </c>
      <c r="C39" s="207" t="str">
        <f t="shared" si="2"/>
        <v>Productive</v>
      </c>
      <c r="E39" s="87" t="s">
        <v>36</v>
      </c>
      <c r="F39" s="128">
        <f t="shared" si="1"/>
        <v>0</v>
      </c>
      <c r="AJ39" s="1"/>
    </row>
    <row r="40" spans="2:36" s="87" customFormat="1" x14ac:dyDescent="0.35">
      <c r="B40" s="99" t="s">
        <v>274</v>
      </c>
      <c r="C40" s="207" t="str">
        <f t="shared" si="2"/>
        <v>Anchor</v>
      </c>
      <c r="E40" s="87" t="s">
        <v>36</v>
      </c>
      <c r="F40" s="128">
        <f t="shared" si="1"/>
        <v>0</v>
      </c>
      <c r="G40" s="162"/>
      <c r="H40" s="183"/>
      <c r="AJ40" s="1"/>
    </row>
    <row r="41" spans="2:36" s="87" customFormat="1" x14ac:dyDescent="0.35">
      <c r="B41" s="99" t="s">
        <v>275</v>
      </c>
      <c r="C41" s="207" t="str">
        <f t="shared" si="2"/>
        <v>Other</v>
      </c>
      <c r="E41" s="87" t="s">
        <v>36</v>
      </c>
      <c r="F41" s="128">
        <f t="shared" si="1"/>
        <v>0</v>
      </c>
      <c r="G41" s="120"/>
      <c r="AJ41" s="1"/>
    </row>
    <row r="42" spans="2:36" s="87" customFormat="1" x14ac:dyDescent="0.35">
      <c r="B42" s="99"/>
      <c r="C42" s="206"/>
      <c r="G42" s="120"/>
      <c r="AJ42" s="1"/>
    </row>
    <row r="43" spans="2:36" s="87" customFormat="1" ht="15.5" x14ac:dyDescent="0.35">
      <c r="F43" s="194" t="s">
        <v>277</v>
      </c>
      <c r="AD43" s="94"/>
      <c r="AE43" s="94"/>
      <c r="AF43" s="94"/>
      <c r="AG43" s="94"/>
      <c r="AH43" s="94"/>
      <c r="AI43" s="94"/>
      <c r="AJ43" s="1"/>
    </row>
    <row r="44" spans="2:36" s="87" customFormat="1" x14ac:dyDescent="0.35">
      <c r="B44" s="123" t="s">
        <v>27</v>
      </c>
      <c r="E44" s="124" t="s">
        <v>26</v>
      </c>
      <c r="F44" s="125">
        <v>1</v>
      </c>
      <c r="G44" s="125">
        <f t="shared" ref="G44:AB44" si="3">F44+1</f>
        <v>2</v>
      </c>
      <c r="H44" s="125">
        <f t="shared" si="3"/>
        <v>3</v>
      </c>
      <c r="I44" s="125">
        <f t="shared" si="3"/>
        <v>4</v>
      </c>
      <c r="J44" s="125">
        <f t="shared" si="3"/>
        <v>5</v>
      </c>
      <c r="K44" s="125">
        <f t="shared" si="3"/>
        <v>6</v>
      </c>
      <c r="L44" s="125">
        <f t="shared" si="3"/>
        <v>7</v>
      </c>
      <c r="M44" s="125">
        <f t="shared" si="3"/>
        <v>8</v>
      </c>
      <c r="N44" s="125">
        <f t="shared" si="3"/>
        <v>9</v>
      </c>
      <c r="O44" s="125">
        <f t="shared" si="3"/>
        <v>10</v>
      </c>
      <c r="P44" s="125">
        <f t="shared" si="3"/>
        <v>11</v>
      </c>
      <c r="Q44" s="125">
        <f t="shared" si="3"/>
        <v>12</v>
      </c>
      <c r="R44" s="125">
        <f t="shared" si="3"/>
        <v>13</v>
      </c>
      <c r="S44" s="125">
        <f t="shared" si="3"/>
        <v>14</v>
      </c>
      <c r="T44" s="125">
        <f t="shared" si="3"/>
        <v>15</v>
      </c>
      <c r="U44" s="125">
        <f t="shared" si="3"/>
        <v>16</v>
      </c>
      <c r="V44" s="125">
        <f t="shared" si="3"/>
        <v>17</v>
      </c>
      <c r="W44" s="125">
        <f t="shared" si="3"/>
        <v>18</v>
      </c>
      <c r="X44" s="125">
        <f t="shared" si="3"/>
        <v>19</v>
      </c>
      <c r="Y44" s="125">
        <f t="shared" si="3"/>
        <v>20</v>
      </c>
      <c r="Z44" s="125">
        <f t="shared" si="3"/>
        <v>21</v>
      </c>
      <c r="AA44" s="125">
        <f t="shared" si="3"/>
        <v>22</v>
      </c>
      <c r="AB44" s="125">
        <f t="shared" si="3"/>
        <v>23</v>
      </c>
      <c r="AC44" s="125">
        <f t="shared" ref="AC44" si="4">AB44+1</f>
        <v>24</v>
      </c>
      <c r="AD44" s="125">
        <f t="shared" ref="AD44" si="5">AC44+1</f>
        <v>25</v>
      </c>
      <c r="AE44" s="125">
        <f t="shared" ref="AE44" si="6">AD44+1</f>
        <v>26</v>
      </c>
      <c r="AF44" s="125">
        <f t="shared" ref="AF44" si="7">AE44+1</f>
        <v>27</v>
      </c>
      <c r="AG44" s="125">
        <f t="shared" ref="AG44" si="8">AF44+1</f>
        <v>28</v>
      </c>
      <c r="AH44" s="125">
        <f t="shared" ref="AH44:AI44" si="9">AG44+1</f>
        <v>29</v>
      </c>
      <c r="AI44" s="125">
        <f t="shared" si="9"/>
        <v>30</v>
      </c>
      <c r="AJ44" s="1"/>
    </row>
    <row r="45" spans="2:36" s="87" customFormat="1" x14ac:dyDescent="0.35">
      <c r="B45" s="99" t="s">
        <v>270</v>
      </c>
      <c r="C45" s="207" t="str">
        <f>$C20</f>
        <v>Residential</v>
      </c>
      <c r="E45" s="87" t="s">
        <v>8</v>
      </c>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
    </row>
    <row r="46" spans="2:36" s="87" customFormat="1" x14ac:dyDescent="0.35">
      <c r="B46" s="99" t="s">
        <v>271</v>
      </c>
      <c r="C46" s="207" t="str">
        <f t="shared" ref="C46:C50" si="10">$C21</f>
        <v>Commercial</v>
      </c>
      <c r="E46" s="87" t="s">
        <v>8</v>
      </c>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
    </row>
    <row r="47" spans="2:36" s="87" customFormat="1" x14ac:dyDescent="0.35">
      <c r="B47" s="99" t="s">
        <v>272</v>
      </c>
      <c r="C47" s="207" t="str">
        <f t="shared" si="10"/>
        <v>Public</v>
      </c>
      <c r="E47" s="87" t="s">
        <v>8</v>
      </c>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
    </row>
    <row r="48" spans="2:36" s="87" customFormat="1" x14ac:dyDescent="0.35">
      <c r="B48" s="99" t="s">
        <v>273</v>
      </c>
      <c r="C48" s="207" t="str">
        <f t="shared" si="10"/>
        <v>Productive</v>
      </c>
      <c r="E48" s="87" t="s">
        <v>8</v>
      </c>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
    </row>
    <row r="49" spans="2:36" s="87" customFormat="1" x14ac:dyDescent="0.35">
      <c r="B49" s="99" t="s">
        <v>274</v>
      </c>
      <c r="C49" s="207" t="str">
        <f t="shared" si="10"/>
        <v>Anchor</v>
      </c>
      <c r="E49" s="87" t="s">
        <v>8</v>
      </c>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
    </row>
    <row r="50" spans="2:36" s="87" customFormat="1" x14ac:dyDescent="0.35">
      <c r="B50" s="99" t="s">
        <v>275</v>
      </c>
      <c r="C50" s="207" t="str">
        <f t="shared" si="10"/>
        <v>Other</v>
      </c>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
    </row>
    <row r="51" spans="2:36" s="87" customFormat="1" x14ac:dyDescent="0.35">
      <c r="B51" s="99"/>
      <c r="C51" s="206"/>
      <c r="AJ51" s="1"/>
    </row>
    <row r="52" spans="2:36" s="87" customFormat="1" ht="15.5" x14ac:dyDescent="0.35">
      <c r="B52" s="99"/>
      <c r="E52" s="99"/>
      <c r="F52" s="194" t="s">
        <v>277</v>
      </c>
      <c r="I52" s="99"/>
      <c r="J52" s="183"/>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1"/>
    </row>
    <row r="53" spans="2:36" s="87" customFormat="1" x14ac:dyDescent="0.35">
      <c r="B53" s="123" t="s">
        <v>28</v>
      </c>
      <c r="F53" s="125">
        <v>1</v>
      </c>
      <c r="G53" s="125">
        <f t="shared" ref="G53" si="11">F53+1</f>
        <v>2</v>
      </c>
      <c r="H53" s="125">
        <f t="shared" ref="H53" si="12">G53+1</f>
        <v>3</v>
      </c>
      <c r="I53" s="125">
        <f t="shared" ref="I53" si="13">H53+1</f>
        <v>4</v>
      </c>
      <c r="J53" s="125">
        <f t="shared" ref="J53" si="14">I53+1</f>
        <v>5</v>
      </c>
      <c r="K53" s="125">
        <f t="shared" ref="K53" si="15">J53+1</f>
        <v>6</v>
      </c>
      <c r="L53" s="125">
        <f t="shared" ref="L53" si="16">K53+1</f>
        <v>7</v>
      </c>
      <c r="M53" s="125">
        <f t="shared" ref="M53" si="17">L53+1</f>
        <v>8</v>
      </c>
      <c r="N53" s="125">
        <f t="shared" ref="N53" si="18">M53+1</f>
        <v>9</v>
      </c>
      <c r="O53" s="125">
        <f t="shared" ref="O53" si="19">N53+1</f>
        <v>10</v>
      </c>
      <c r="P53" s="125">
        <f t="shared" ref="P53" si="20">O53+1</f>
        <v>11</v>
      </c>
      <c r="Q53" s="125">
        <f t="shared" ref="Q53" si="21">P53+1</f>
        <v>12</v>
      </c>
      <c r="R53" s="125">
        <f t="shared" ref="R53" si="22">Q53+1</f>
        <v>13</v>
      </c>
      <c r="S53" s="125">
        <f t="shared" ref="S53" si="23">R53+1</f>
        <v>14</v>
      </c>
      <c r="T53" s="125">
        <f t="shared" ref="T53" si="24">S53+1</f>
        <v>15</v>
      </c>
      <c r="U53" s="125">
        <f t="shared" ref="U53" si="25">T53+1</f>
        <v>16</v>
      </c>
      <c r="V53" s="125">
        <f t="shared" ref="V53" si="26">U53+1</f>
        <v>17</v>
      </c>
      <c r="W53" s="125">
        <f t="shared" ref="W53" si="27">V53+1</f>
        <v>18</v>
      </c>
      <c r="X53" s="125">
        <f t="shared" ref="X53" si="28">W53+1</f>
        <v>19</v>
      </c>
      <c r="Y53" s="125">
        <f t="shared" ref="Y53" si="29">X53+1</f>
        <v>20</v>
      </c>
      <c r="Z53" s="125">
        <f t="shared" ref="Z53" si="30">Y53+1</f>
        <v>21</v>
      </c>
      <c r="AA53" s="125">
        <f t="shared" ref="AA53" si="31">Z53+1</f>
        <v>22</v>
      </c>
      <c r="AB53" s="125">
        <f t="shared" ref="AB53" si="32">AA53+1</f>
        <v>23</v>
      </c>
      <c r="AC53" s="125">
        <f t="shared" ref="AC53" si="33">AB53+1</f>
        <v>24</v>
      </c>
      <c r="AD53" s="125">
        <f t="shared" ref="AD53" si="34">AC53+1</f>
        <v>25</v>
      </c>
      <c r="AE53" s="125">
        <f t="shared" ref="AE53" si="35">AD53+1</f>
        <v>26</v>
      </c>
      <c r="AF53" s="125">
        <f t="shared" ref="AF53" si="36">AE53+1</f>
        <v>27</v>
      </c>
      <c r="AG53" s="125">
        <f t="shared" ref="AG53" si="37">AF53+1</f>
        <v>28</v>
      </c>
      <c r="AH53" s="125">
        <f t="shared" ref="AH53" si="38">AG53+1</f>
        <v>29</v>
      </c>
      <c r="AI53" s="125">
        <f t="shared" ref="AI53" si="39">AH53+1</f>
        <v>30</v>
      </c>
      <c r="AJ53" s="1"/>
    </row>
    <row r="54" spans="2:36" s="87" customFormat="1" x14ac:dyDescent="0.35">
      <c r="B54" s="99" t="s">
        <v>270</v>
      </c>
      <c r="C54" s="207" t="str">
        <f>C20</f>
        <v>Residential</v>
      </c>
      <c r="E54" s="87" t="s">
        <v>8</v>
      </c>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
    </row>
    <row r="55" spans="2:36" s="87" customFormat="1" x14ac:dyDescent="0.35">
      <c r="B55" s="99" t="s">
        <v>271</v>
      </c>
      <c r="C55" s="207" t="str">
        <f t="shared" ref="C55:C59" si="40">C21</f>
        <v>Commercial</v>
      </c>
      <c r="E55" s="87" t="s">
        <v>8</v>
      </c>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
    </row>
    <row r="56" spans="2:36" s="87" customFormat="1" x14ac:dyDescent="0.35">
      <c r="B56" s="99" t="s">
        <v>272</v>
      </c>
      <c r="C56" s="207" t="str">
        <f t="shared" si="40"/>
        <v>Public</v>
      </c>
      <c r="E56" s="87" t="s">
        <v>8</v>
      </c>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
    </row>
    <row r="57" spans="2:36" s="87" customFormat="1" x14ac:dyDescent="0.35">
      <c r="B57" s="99" t="s">
        <v>273</v>
      </c>
      <c r="C57" s="207" t="str">
        <f t="shared" si="40"/>
        <v>Productive</v>
      </c>
      <c r="E57" s="87" t="s">
        <v>8</v>
      </c>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
    </row>
    <row r="58" spans="2:36" s="87" customFormat="1" x14ac:dyDescent="0.35">
      <c r="B58" s="99" t="s">
        <v>274</v>
      </c>
      <c r="C58" s="207" t="str">
        <f t="shared" si="40"/>
        <v>Anchor</v>
      </c>
      <c r="E58" s="87" t="s">
        <v>8</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
    </row>
    <row r="59" spans="2:36" x14ac:dyDescent="0.35">
      <c r="B59" s="99" t="s">
        <v>275</v>
      </c>
      <c r="C59" s="207" t="str">
        <f t="shared" si="40"/>
        <v>Other</v>
      </c>
      <c r="D59" s="87"/>
      <c r="E59" s="41"/>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row>
    <row r="60" spans="2:36" x14ac:dyDescent="0.35">
      <c r="B60" s="29"/>
      <c r="D60" s="87"/>
      <c r="G60" s="44"/>
      <c r="H60" s="44"/>
      <c r="I60" s="44"/>
      <c r="J60" s="44"/>
      <c r="K60" s="44"/>
    </row>
    <row r="61" spans="2:36" x14ac:dyDescent="0.35">
      <c r="B61" s="66" t="s">
        <v>33</v>
      </c>
      <c r="D61" s="87"/>
      <c r="E61" s="46" t="s">
        <v>26</v>
      </c>
      <c r="F61" s="33">
        <v>1</v>
      </c>
      <c r="G61" s="33">
        <f t="shared" ref="G61" si="41">F61+1</f>
        <v>2</v>
      </c>
      <c r="H61" s="33">
        <f t="shared" ref="H61" si="42">G61+1</f>
        <v>3</v>
      </c>
      <c r="I61" s="33">
        <f t="shared" ref="I61" si="43">H61+1</f>
        <v>4</v>
      </c>
      <c r="J61" s="33">
        <f t="shared" ref="J61" si="44">I61+1</f>
        <v>5</v>
      </c>
      <c r="K61" s="33">
        <f t="shared" ref="K61" si="45">J61+1</f>
        <v>6</v>
      </c>
      <c r="L61" s="33">
        <f t="shared" ref="L61" si="46">K61+1</f>
        <v>7</v>
      </c>
      <c r="M61" s="33">
        <f t="shared" ref="M61" si="47">L61+1</f>
        <v>8</v>
      </c>
      <c r="N61" s="33">
        <f t="shared" ref="N61" si="48">M61+1</f>
        <v>9</v>
      </c>
      <c r="O61" s="33">
        <f t="shared" ref="O61" si="49">N61+1</f>
        <v>10</v>
      </c>
      <c r="P61" s="33">
        <f t="shared" ref="P61" si="50">O61+1</f>
        <v>11</v>
      </c>
      <c r="Q61" s="33">
        <f t="shared" ref="Q61" si="51">P61+1</f>
        <v>12</v>
      </c>
      <c r="R61" s="33">
        <f t="shared" ref="R61" si="52">Q61+1</f>
        <v>13</v>
      </c>
      <c r="S61" s="33">
        <f t="shared" ref="S61" si="53">R61+1</f>
        <v>14</v>
      </c>
      <c r="T61" s="33">
        <f t="shared" ref="T61" si="54">S61+1</f>
        <v>15</v>
      </c>
      <c r="U61" s="33">
        <f t="shared" ref="U61" si="55">T61+1</f>
        <v>16</v>
      </c>
      <c r="V61" s="33">
        <f t="shared" ref="V61" si="56">U61+1</f>
        <v>17</v>
      </c>
      <c r="W61" s="33">
        <f t="shared" ref="W61" si="57">V61+1</f>
        <v>18</v>
      </c>
      <c r="X61" s="33">
        <f t="shared" ref="X61" si="58">W61+1</f>
        <v>19</v>
      </c>
      <c r="Y61" s="33">
        <f t="shared" ref="Y61" si="59">X61+1</f>
        <v>20</v>
      </c>
      <c r="Z61" s="33">
        <f t="shared" ref="Z61" si="60">Y61+1</f>
        <v>21</v>
      </c>
      <c r="AA61" s="33">
        <f t="shared" ref="AA61" si="61">Z61+1</f>
        <v>22</v>
      </c>
      <c r="AB61" s="33">
        <f t="shared" ref="AB61" si="62">AA61+1</f>
        <v>23</v>
      </c>
      <c r="AC61" s="33">
        <f t="shared" ref="AC61" si="63">AB61+1</f>
        <v>24</v>
      </c>
      <c r="AD61" s="33">
        <f t="shared" ref="AD61" si="64">AC61+1</f>
        <v>25</v>
      </c>
      <c r="AE61" s="33">
        <f t="shared" ref="AE61" si="65">AD61+1</f>
        <v>26</v>
      </c>
      <c r="AF61" s="33">
        <f t="shared" ref="AF61" si="66">AE61+1</f>
        <v>27</v>
      </c>
      <c r="AG61" s="33">
        <f t="shared" ref="AG61" si="67">AF61+1</f>
        <v>28</v>
      </c>
      <c r="AH61" s="33">
        <f t="shared" ref="AH61:AI61" si="68">AG61+1</f>
        <v>29</v>
      </c>
      <c r="AI61" s="33">
        <f t="shared" si="68"/>
        <v>30</v>
      </c>
    </row>
    <row r="62" spans="2:36" x14ac:dyDescent="0.35">
      <c r="B62" s="99" t="s">
        <v>270</v>
      </c>
      <c r="C62" s="207" t="str">
        <f>$C36</f>
        <v>Residential</v>
      </c>
      <c r="D62" s="87"/>
      <c r="E62" s="1" t="s">
        <v>40</v>
      </c>
      <c r="F62" s="42">
        <f t="shared" ref="F62:AI62" si="69">F45*$F20</f>
        <v>0</v>
      </c>
      <c r="G62" s="42">
        <f t="shared" si="69"/>
        <v>0</v>
      </c>
      <c r="H62" s="42">
        <f t="shared" si="69"/>
        <v>0</v>
      </c>
      <c r="I62" s="42">
        <f t="shared" si="69"/>
        <v>0</v>
      </c>
      <c r="J62" s="42">
        <f t="shared" si="69"/>
        <v>0</v>
      </c>
      <c r="K62" s="42">
        <f t="shared" si="69"/>
        <v>0</v>
      </c>
      <c r="L62" s="42">
        <f t="shared" si="69"/>
        <v>0</v>
      </c>
      <c r="M62" s="42">
        <f t="shared" si="69"/>
        <v>0</v>
      </c>
      <c r="N62" s="42">
        <f t="shared" si="69"/>
        <v>0</v>
      </c>
      <c r="O62" s="42">
        <f t="shared" si="69"/>
        <v>0</v>
      </c>
      <c r="P62" s="42">
        <f t="shared" si="69"/>
        <v>0</v>
      </c>
      <c r="Q62" s="42">
        <f t="shared" si="69"/>
        <v>0</v>
      </c>
      <c r="R62" s="42">
        <f t="shared" si="69"/>
        <v>0</v>
      </c>
      <c r="S62" s="42">
        <f t="shared" si="69"/>
        <v>0</v>
      </c>
      <c r="T62" s="42">
        <f t="shared" si="69"/>
        <v>0</v>
      </c>
      <c r="U62" s="42">
        <f t="shared" si="69"/>
        <v>0</v>
      </c>
      <c r="V62" s="42">
        <f t="shared" si="69"/>
        <v>0</v>
      </c>
      <c r="W62" s="42">
        <f t="shared" si="69"/>
        <v>0</v>
      </c>
      <c r="X62" s="42">
        <f t="shared" si="69"/>
        <v>0</v>
      </c>
      <c r="Y62" s="42">
        <f t="shared" si="69"/>
        <v>0</v>
      </c>
      <c r="Z62" s="42">
        <f t="shared" si="69"/>
        <v>0</v>
      </c>
      <c r="AA62" s="42">
        <f t="shared" si="69"/>
        <v>0</v>
      </c>
      <c r="AB62" s="42">
        <f t="shared" si="69"/>
        <v>0</v>
      </c>
      <c r="AC62" s="42">
        <f t="shared" si="69"/>
        <v>0</v>
      </c>
      <c r="AD62" s="42">
        <f t="shared" si="69"/>
        <v>0</v>
      </c>
      <c r="AE62" s="42">
        <f t="shared" si="69"/>
        <v>0</v>
      </c>
      <c r="AF62" s="42">
        <f t="shared" si="69"/>
        <v>0</v>
      </c>
      <c r="AG62" s="42">
        <f t="shared" si="69"/>
        <v>0</v>
      </c>
      <c r="AH62" s="42">
        <f t="shared" si="69"/>
        <v>0</v>
      </c>
      <c r="AI62" s="42">
        <f t="shared" si="69"/>
        <v>0</v>
      </c>
    </row>
    <row r="63" spans="2:36" x14ac:dyDescent="0.35">
      <c r="B63" s="99" t="s">
        <v>271</v>
      </c>
      <c r="C63" s="207" t="str">
        <f t="shared" ref="C63:C67" si="70">$C37</f>
        <v>Commercial</v>
      </c>
      <c r="D63" s="87"/>
      <c r="E63" s="1" t="s">
        <v>40</v>
      </c>
      <c r="F63" s="42">
        <f t="shared" ref="F63:AI63" si="71">F46*$F21</f>
        <v>0</v>
      </c>
      <c r="G63" s="42">
        <f t="shared" si="71"/>
        <v>0</v>
      </c>
      <c r="H63" s="42">
        <f t="shared" si="71"/>
        <v>0</v>
      </c>
      <c r="I63" s="42">
        <f t="shared" si="71"/>
        <v>0</v>
      </c>
      <c r="J63" s="42">
        <f t="shared" si="71"/>
        <v>0</v>
      </c>
      <c r="K63" s="42">
        <f t="shared" si="71"/>
        <v>0</v>
      </c>
      <c r="L63" s="42">
        <f t="shared" si="71"/>
        <v>0</v>
      </c>
      <c r="M63" s="42">
        <f t="shared" si="71"/>
        <v>0</v>
      </c>
      <c r="N63" s="42">
        <f t="shared" si="71"/>
        <v>0</v>
      </c>
      <c r="O63" s="42">
        <f t="shared" si="71"/>
        <v>0</v>
      </c>
      <c r="P63" s="42">
        <f t="shared" si="71"/>
        <v>0</v>
      </c>
      <c r="Q63" s="42">
        <f t="shared" si="71"/>
        <v>0</v>
      </c>
      <c r="R63" s="42">
        <f t="shared" si="71"/>
        <v>0</v>
      </c>
      <c r="S63" s="42">
        <f t="shared" si="71"/>
        <v>0</v>
      </c>
      <c r="T63" s="42">
        <f t="shared" si="71"/>
        <v>0</v>
      </c>
      <c r="U63" s="42">
        <f t="shared" si="71"/>
        <v>0</v>
      </c>
      <c r="V63" s="42">
        <f t="shared" si="71"/>
        <v>0</v>
      </c>
      <c r="W63" s="42">
        <f t="shared" si="71"/>
        <v>0</v>
      </c>
      <c r="X63" s="42">
        <f t="shared" si="71"/>
        <v>0</v>
      </c>
      <c r="Y63" s="42">
        <f t="shared" si="71"/>
        <v>0</v>
      </c>
      <c r="Z63" s="42">
        <f t="shared" si="71"/>
        <v>0</v>
      </c>
      <c r="AA63" s="42">
        <f t="shared" si="71"/>
        <v>0</v>
      </c>
      <c r="AB63" s="42">
        <f t="shared" si="71"/>
        <v>0</v>
      </c>
      <c r="AC63" s="42">
        <f t="shared" si="71"/>
        <v>0</v>
      </c>
      <c r="AD63" s="42">
        <f t="shared" si="71"/>
        <v>0</v>
      </c>
      <c r="AE63" s="42">
        <f t="shared" si="71"/>
        <v>0</v>
      </c>
      <c r="AF63" s="42">
        <f t="shared" si="71"/>
        <v>0</v>
      </c>
      <c r="AG63" s="42">
        <f t="shared" si="71"/>
        <v>0</v>
      </c>
      <c r="AH63" s="42">
        <f t="shared" si="71"/>
        <v>0</v>
      </c>
      <c r="AI63" s="42">
        <f t="shared" si="71"/>
        <v>0</v>
      </c>
    </row>
    <row r="64" spans="2:36" x14ac:dyDescent="0.35">
      <c r="B64" s="99" t="s">
        <v>272</v>
      </c>
      <c r="C64" s="207" t="str">
        <f t="shared" si="70"/>
        <v>Public</v>
      </c>
      <c r="D64" s="87"/>
      <c r="E64" s="1" t="s">
        <v>40</v>
      </c>
      <c r="F64" s="42">
        <f t="shared" ref="F64:AI64" si="72">F47*$F22</f>
        <v>0</v>
      </c>
      <c r="G64" s="42">
        <f t="shared" si="72"/>
        <v>0</v>
      </c>
      <c r="H64" s="42">
        <f t="shared" si="72"/>
        <v>0</v>
      </c>
      <c r="I64" s="42">
        <f t="shared" si="72"/>
        <v>0</v>
      </c>
      <c r="J64" s="42">
        <f t="shared" si="72"/>
        <v>0</v>
      </c>
      <c r="K64" s="42">
        <f t="shared" si="72"/>
        <v>0</v>
      </c>
      <c r="L64" s="42">
        <f t="shared" si="72"/>
        <v>0</v>
      </c>
      <c r="M64" s="42">
        <f t="shared" si="72"/>
        <v>0</v>
      </c>
      <c r="N64" s="42">
        <f t="shared" si="72"/>
        <v>0</v>
      </c>
      <c r="O64" s="42">
        <f t="shared" si="72"/>
        <v>0</v>
      </c>
      <c r="P64" s="42">
        <f t="shared" si="72"/>
        <v>0</v>
      </c>
      <c r="Q64" s="42">
        <f t="shared" si="72"/>
        <v>0</v>
      </c>
      <c r="R64" s="42">
        <f t="shared" si="72"/>
        <v>0</v>
      </c>
      <c r="S64" s="42">
        <f t="shared" si="72"/>
        <v>0</v>
      </c>
      <c r="T64" s="42">
        <f t="shared" si="72"/>
        <v>0</v>
      </c>
      <c r="U64" s="42">
        <f t="shared" si="72"/>
        <v>0</v>
      </c>
      <c r="V64" s="42">
        <f t="shared" si="72"/>
        <v>0</v>
      </c>
      <c r="W64" s="42">
        <f t="shared" si="72"/>
        <v>0</v>
      </c>
      <c r="X64" s="42">
        <f t="shared" si="72"/>
        <v>0</v>
      </c>
      <c r="Y64" s="42">
        <f t="shared" si="72"/>
        <v>0</v>
      </c>
      <c r="Z64" s="42">
        <f t="shared" si="72"/>
        <v>0</v>
      </c>
      <c r="AA64" s="42">
        <f t="shared" si="72"/>
        <v>0</v>
      </c>
      <c r="AB64" s="42">
        <f t="shared" si="72"/>
        <v>0</v>
      </c>
      <c r="AC64" s="42">
        <f t="shared" si="72"/>
        <v>0</v>
      </c>
      <c r="AD64" s="42">
        <f t="shared" si="72"/>
        <v>0</v>
      </c>
      <c r="AE64" s="42">
        <f t="shared" si="72"/>
        <v>0</v>
      </c>
      <c r="AF64" s="42">
        <f t="shared" si="72"/>
        <v>0</v>
      </c>
      <c r="AG64" s="42">
        <f t="shared" si="72"/>
        <v>0</v>
      </c>
      <c r="AH64" s="42">
        <f t="shared" si="72"/>
        <v>0</v>
      </c>
      <c r="AI64" s="42">
        <f t="shared" si="72"/>
        <v>0</v>
      </c>
    </row>
    <row r="65" spans="2:35" x14ac:dyDescent="0.35">
      <c r="B65" s="99" t="s">
        <v>273</v>
      </c>
      <c r="C65" s="207" t="str">
        <f t="shared" si="70"/>
        <v>Productive</v>
      </c>
      <c r="D65" s="87"/>
      <c r="E65" s="1" t="s">
        <v>40</v>
      </c>
      <c r="F65" s="42">
        <f t="shared" ref="F65:AI65" si="73">F48*$F23</f>
        <v>0</v>
      </c>
      <c r="G65" s="42">
        <f t="shared" si="73"/>
        <v>0</v>
      </c>
      <c r="H65" s="42">
        <f t="shared" si="73"/>
        <v>0</v>
      </c>
      <c r="I65" s="42">
        <f t="shared" si="73"/>
        <v>0</v>
      </c>
      <c r="J65" s="42">
        <f t="shared" si="73"/>
        <v>0</v>
      </c>
      <c r="K65" s="42">
        <f t="shared" si="73"/>
        <v>0</v>
      </c>
      <c r="L65" s="42">
        <f t="shared" si="73"/>
        <v>0</v>
      </c>
      <c r="M65" s="42">
        <f t="shared" si="73"/>
        <v>0</v>
      </c>
      <c r="N65" s="42">
        <f t="shared" si="73"/>
        <v>0</v>
      </c>
      <c r="O65" s="42">
        <f t="shared" si="73"/>
        <v>0</v>
      </c>
      <c r="P65" s="42">
        <f t="shared" si="73"/>
        <v>0</v>
      </c>
      <c r="Q65" s="42">
        <f t="shared" si="73"/>
        <v>0</v>
      </c>
      <c r="R65" s="42">
        <f t="shared" si="73"/>
        <v>0</v>
      </c>
      <c r="S65" s="42">
        <f t="shared" si="73"/>
        <v>0</v>
      </c>
      <c r="T65" s="42">
        <f t="shared" si="73"/>
        <v>0</v>
      </c>
      <c r="U65" s="42">
        <f t="shared" si="73"/>
        <v>0</v>
      </c>
      <c r="V65" s="42">
        <f t="shared" si="73"/>
        <v>0</v>
      </c>
      <c r="W65" s="42">
        <f t="shared" si="73"/>
        <v>0</v>
      </c>
      <c r="X65" s="42">
        <f t="shared" si="73"/>
        <v>0</v>
      </c>
      <c r="Y65" s="42">
        <f t="shared" si="73"/>
        <v>0</v>
      </c>
      <c r="Z65" s="42">
        <f t="shared" si="73"/>
        <v>0</v>
      </c>
      <c r="AA65" s="42">
        <f t="shared" si="73"/>
        <v>0</v>
      </c>
      <c r="AB65" s="42">
        <f t="shared" si="73"/>
        <v>0</v>
      </c>
      <c r="AC65" s="42">
        <f t="shared" si="73"/>
        <v>0</v>
      </c>
      <c r="AD65" s="42">
        <f t="shared" si="73"/>
        <v>0</v>
      </c>
      <c r="AE65" s="42">
        <f t="shared" si="73"/>
        <v>0</v>
      </c>
      <c r="AF65" s="42">
        <f t="shared" si="73"/>
        <v>0</v>
      </c>
      <c r="AG65" s="42">
        <f t="shared" si="73"/>
        <v>0</v>
      </c>
      <c r="AH65" s="42">
        <f t="shared" si="73"/>
        <v>0</v>
      </c>
      <c r="AI65" s="42">
        <f t="shared" si="73"/>
        <v>0</v>
      </c>
    </row>
    <row r="66" spans="2:35" x14ac:dyDescent="0.35">
      <c r="B66" s="99" t="s">
        <v>274</v>
      </c>
      <c r="C66" s="207" t="str">
        <f t="shared" si="70"/>
        <v>Anchor</v>
      </c>
      <c r="D66" s="87"/>
      <c r="E66" s="1" t="s">
        <v>40</v>
      </c>
      <c r="F66" s="42">
        <f t="shared" ref="F66:AI66" si="74">F49*$F24</f>
        <v>0</v>
      </c>
      <c r="G66" s="42">
        <f t="shared" si="74"/>
        <v>0</v>
      </c>
      <c r="H66" s="42">
        <f t="shared" si="74"/>
        <v>0</v>
      </c>
      <c r="I66" s="42">
        <f t="shared" si="74"/>
        <v>0</v>
      </c>
      <c r="J66" s="42">
        <f t="shared" si="74"/>
        <v>0</v>
      </c>
      <c r="K66" s="42">
        <f t="shared" si="74"/>
        <v>0</v>
      </c>
      <c r="L66" s="42">
        <f t="shared" si="74"/>
        <v>0</v>
      </c>
      <c r="M66" s="42">
        <f t="shared" si="74"/>
        <v>0</v>
      </c>
      <c r="N66" s="42">
        <f t="shared" si="74"/>
        <v>0</v>
      </c>
      <c r="O66" s="42">
        <f t="shared" si="74"/>
        <v>0</v>
      </c>
      <c r="P66" s="42">
        <f t="shared" si="74"/>
        <v>0</v>
      </c>
      <c r="Q66" s="42">
        <f t="shared" si="74"/>
        <v>0</v>
      </c>
      <c r="R66" s="42">
        <f t="shared" si="74"/>
        <v>0</v>
      </c>
      <c r="S66" s="42">
        <f t="shared" si="74"/>
        <v>0</v>
      </c>
      <c r="T66" s="42">
        <f t="shared" si="74"/>
        <v>0</v>
      </c>
      <c r="U66" s="42">
        <f t="shared" si="74"/>
        <v>0</v>
      </c>
      <c r="V66" s="42">
        <f t="shared" si="74"/>
        <v>0</v>
      </c>
      <c r="W66" s="42">
        <f t="shared" si="74"/>
        <v>0</v>
      </c>
      <c r="X66" s="42">
        <f t="shared" si="74"/>
        <v>0</v>
      </c>
      <c r="Y66" s="42">
        <f t="shared" si="74"/>
        <v>0</v>
      </c>
      <c r="Z66" s="42">
        <f t="shared" si="74"/>
        <v>0</v>
      </c>
      <c r="AA66" s="42">
        <f t="shared" si="74"/>
        <v>0</v>
      </c>
      <c r="AB66" s="42">
        <f t="shared" si="74"/>
        <v>0</v>
      </c>
      <c r="AC66" s="42">
        <f t="shared" si="74"/>
        <v>0</v>
      </c>
      <c r="AD66" s="42">
        <f t="shared" si="74"/>
        <v>0</v>
      </c>
      <c r="AE66" s="42">
        <f t="shared" si="74"/>
        <v>0</v>
      </c>
      <c r="AF66" s="42">
        <f t="shared" si="74"/>
        <v>0</v>
      </c>
      <c r="AG66" s="42">
        <f t="shared" si="74"/>
        <v>0</v>
      </c>
      <c r="AH66" s="42">
        <f t="shared" si="74"/>
        <v>0</v>
      </c>
      <c r="AI66" s="42">
        <f t="shared" si="74"/>
        <v>0</v>
      </c>
    </row>
    <row r="67" spans="2:35" x14ac:dyDescent="0.35">
      <c r="B67" s="99" t="s">
        <v>275</v>
      </c>
      <c r="C67" s="207" t="str">
        <f t="shared" si="70"/>
        <v>Other</v>
      </c>
      <c r="D67" s="87"/>
      <c r="E67" s="1" t="s">
        <v>40</v>
      </c>
      <c r="F67" s="42">
        <f>F50*$F25</f>
        <v>0</v>
      </c>
      <c r="G67" s="42">
        <f t="shared" ref="G67:AI67" si="75">G50*$F25</f>
        <v>0</v>
      </c>
      <c r="H67" s="42">
        <f t="shared" si="75"/>
        <v>0</v>
      </c>
      <c r="I67" s="42">
        <f t="shared" si="75"/>
        <v>0</v>
      </c>
      <c r="J67" s="42">
        <f t="shared" si="75"/>
        <v>0</v>
      </c>
      <c r="K67" s="42">
        <f t="shared" si="75"/>
        <v>0</v>
      </c>
      <c r="L67" s="42">
        <f t="shared" si="75"/>
        <v>0</v>
      </c>
      <c r="M67" s="42">
        <f t="shared" si="75"/>
        <v>0</v>
      </c>
      <c r="N67" s="42">
        <f t="shared" si="75"/>
        <v>0</v>
      </c>
      <c r="O67" s="42">
        <f t="shared" si="75"/>
        <v>0</v>
      </c>
      <c r="P67" s="42">
        <f t="shared" si="75"/>
        <v>0</v>
      </c>
      <c r="Q67" s="42">
        <f t="shared" si="75"/>
        <v>0</v>
      </c>
      <c r="R67" s="42">
        <f t="shared" si="75"/>
        <v>0</v>
      </c>
      <c r="S67" s="42">
        <f t="shared" si="75"/>
        <v>0</v>
      </c>
      <c r="T67" s="42">
        <f t="shared" si="75"/>
        <v>0</v>
      </c>
      <c r="U67" s="42">
        <f t="shared" si="75"/>
        <v>0</v>
      </c>
      <c r="V67" s="42">
        <f t="shared" si="75"/>
        <v>0</v>
      </c>
      <c r="W67" s="42">
        <f t="shared" si="75"/>
        <v>0</v>
      </c>
      <c r="X67" s="42">
        <f t="shared" si="75"/>
        <v>0</v>
      </c>
      <c r="Y67" s="42">
        <f t="shared" si="75"/>
        <v>0</v>
      </c>
      <c r="Z67" s="42">
        <f t="shared" si="75"/>
        <v>0</v>
      </c>
      <c r="AA67" s="42">
        <f t="shared" si="75"/>
        <v>0</v>
      </c>
      <c r="AB67" s="42">
        <f t="shared" si="75"/>
        <v>0</v>
      </c>
      <c r="AC67" s="42">
        <f t="shared" si="75"/>
        <v>0</v>
      </c>
      <c r="AD67" s="42">
        <f t="shared" si="75"/>
        <v>0</v>
      </c>
      <c r="AE67" s="42">
        <f t="shared" si="75"/>
        <v>0</v>
      </c>
      <c r="AF67" s="42">
        <f t="shared" si="75"/>
        <v>0</v>
      </c>
      <c r="AG67" s="42">
        <f t="shared" si="75"/>
        <v>0</v>
      </c>
      <c r="AH67" s="42">
        <f t="shared" si="75"/>
        <v>0</v>
      </c>
      <c r="AI67" s="42">
        <f t="shared" si="75"/>
        <v>0</v>
      </c>
    </row>
    <row r="68" spans="2:35" x14ac:dyDescent="0.35">
      <c r="B68" s="29" t="s">
        <v>151</v>
      </c>
      <c r="D68" s="87"/>
      <c r="E68" s="16" t="s">
        <v>40</v>
      </c>
      <c r="F68" s="42">
        <f>SUM(F62:F67)</f>
        <v>0</v>
      </c>
      <c r="G68" s="42">
        <f t="shared" ref="G68:AB68" si="76">SUM(G62:G66)</f>
        <v>0</v>
      </c>
      <c r="H68" s="42">
        <f t="shared" si="76"/>
        <v>0</v>
      </c>
      <c r="I68" s="42">
        <f t="shared" si="76"/>
        <v>0</v>
      </c>
      <c r="J68" s="42">
        <f t="shared" si="76"/>
        <v>0</v>
      </c>
      <c r="K68" s="42">
        <f t="shared" si="76"/>
        <v>0</v>
      </c>
      <c r="L68" s="42">
        <f t="shared" si="76"/>
        <v>0</v>
      </c>
      <c r="M68" s="42">
        <f t="shared" si="76"/>
        <v>0</v>
      </c>
      <c r="N68" s="42">
        <f t="shared" si="76"/>
        <v>0</v>
      </c>
      <c r="O68" s="42">
        <f t="shared" si="76"/>
        <v>0</v>
      </c>
      <c r="P68" s="42">
        <f t="shared" si="76"/>
        <v>0</v>
      </c>
      <c r="Q68" s="42">
        <f t="shared" si="76"/>
        <v>0</v>
      </c>
      <c r="R68" s="42">
        <f t="shared" si="76"/>
        <v>0</v>
      </c>
      <c r="S68" s="42">
        <f t="shared" si="76"/>
        <v>0</v>
      </c>
      <c r="T68" s="42">
        <f t="shared" si="76"/>
        <v>0</v>
      </c>
      <c r="U68" s="42">
        <f t="shared" si="76"/>
        <v>0</v>
      </c>
      <c r="V68" s="42">
        <f t="shared" si="76"/>
        <v>0</v>
      </c>
      <c r="W68" s="42">
        <f t="shared" si="76"/>
        <v>0</v>
      </c>
      <c r="X68" s="42">
        <f t="shared" si="76"/>
        <v>0</v>
      </c>
      <c r="Y68" s="42">
        <f t="shared" si="76"/>
        <v>0</v>
      </c>
      <c r="Z68" s="42">
        <f t="shared" si="76"/>
        <v>0</v>
      </c>
      <c r="AA68" s="42">
        <f t="shared" si="76"/>
        <v>0</v>
      </c>
      <c r="AB68" s="42">
        <f t="shared" si="76"/>
        <v>0</v>
      </c>
      <c r="AC68" s="42">
        <f t="shared" ref="AC68:AI68" si="77">SUM(AC62:AC66)</f>
        <v>0</v>
      </c>
      <c r="AD68" s="42">
        <f t="shared" si="77"/>
        <v>0</v>
      </c>
      <c r="AE68" s="42">
        <f t="shared" si="77"/>
        <v>0</v>
      </c>
      <c r="AF68" s="42">
        <f t="shared" si="77"/>
        <v>0</v>
      </c>
      <c r="AG68" s="42">
        <f t="shared" si="77"/>
        <v>0</v>
      </c>
      <c r="AH68" s="42">
        <f t="shared" si="77"/>
        <v>0</v>
      </c>
      <c r="AI68" s="42">
        <f t="shared" si="77"/>
        <v>0</v>
      </c>
    </row>
    <row r="69" spans="2:35" x14ac:dyDescent="0.35">
      <c r="B69" s="29"/>
      <c r="D69" s="87"/>
      <c r="G69" s="43"/>
      <c r="H69" s="43"/>
      <c r="I69" s="43"/>
      <c r="J69" s="43"/>
      <c r="K69" s="43"/>
    </row>
    <row r="70" spans="2:35" x14ac:dyDescent="0.35">
      <c r="B70" s="66" t="s">
        <v>34</v>
      </c>
      <c r="D70" s="87"/>
      <c r="E70" s="46" t="s">
        <v>26</v>
      </c>
      <c r="F70" s="33">
        <v>1</v>
      </c>
      <c r="G70" s="33">
        <f t="shared" ref="G70" si="78">F70+1</f>
        <v>2</v>
      </c>
      <c r="H70" s="33">
        <f t="shared" ref="H70" si="79">G70+1</f>
        <v>3</v>
      </c>
      <c r="I70" s="33">
        <f t="shared" ref="I70" si="80">H70+1</f>
        <v>4</v>
      </c>
      <c r="J70" s="33">
        <f t="shared" ref="J70" si="81">I70+1</f>
        <v>5</v>
      </c>
      <c r="K70" s="33">
        <f t="shared" ref="K70" si="82">J70+1</f>
        <v>6</v>
      </c>
      <c r="L70" s="33">
        <f t="shared" ref="L70" si="83">K70+1</f>
        <v>7</v>
      </c>
      <c r="M70" s="33">
        <f t="shared" ref="M70" si="84">L70+1</f>
        <v>8</v>
      </c>
      <c r="N70" s="33">
        <f t="shared" ref="N70" si="85">M70+1</f>
        <v>9</v>
      </c>
      <c r="O70" s="33">
        <f t="shared" ref="O70" si="86">N70+1</f>
        <v>10</v>
      </c>
      <c r="P70" s="33">
        <f t="shared" ref="P70" si="87">O70+1</f>
        <v>11</v>
      </c>
      <c r="Q70" s="33">
        <f t="shared" ref="Q70" si="88">P70+1</f>
        <v>12</v>
      </c>
      <c r="R70" s="33">
        <f t="shared" ref="R70" si="89">Q70+1</f>
        <v>13</v>
      </c>
      <c r="S70" s="33">
        <f t="shared" ref="S70" si="90">R70+1</f>
        <v>14</v>
      </c>
      <c r="T70" s="33">
        <f t="shared" ref="T70" si="91">S70+1</f>
        <v>15</v>
      </c>
      <c r="U70" s="33">
        <f t="shared" ref="U70" si="92">T70+1</f>
        <v>16</v>
      </c>
      <c r="V70" s="33">
        <f t="shared" ref="V70" si="93">U70+1</f>
        <v>17</v>
      </c>
      <c r="W70" s="33">
        <f t="shared" ref="W70" si="94">V70+1</f>
        <v>18</v>
      </c>
      <c r="X70" s="33">
        <f t="shared" ref="X70" si="95">W70+1</f>
        <v>19</v>
      </c>
      <c r="Y70" s="33">
        <f t="shared" ref="Y70" si="96">X70+1</f>
        <v>20</v>
      </c>
      <c r="Z70" s="33">
        <f t="shared" ref="Z70" si="97">Y70+1</f>
        <v>21</v>
      </c>
      <c r="AA70" s="33">
        <f t="shared" ref="AA70" si="98">Z70+1</f>
        <v>22</v>
      </c>
      <c r="AB70" s="33">
        <f t="shared" ref="AB70" si="99">AA70+1</f>
        <v>23</v>
      </c>
      <c r="AC70" s="33">
        <f t="shared" ref="AC70" si="100">AB70+1</f>
        <v>24</v>
      </c>
      <c r="AD70" s="33">
        <f t="shared" ref="AD70" si="101">AC70+1</f>
        <v>25</v>
      </c>
      <c r="AE70" s="33">
        <f t="shared" ref="AE70" si="102">AD70+1</f>
        <v>26</v>
      </c>
      <c r="AF70" s="33">
        <f t="shared" ref="AF70" si="103">AE70+1</f>
        <v>27</v>
      </c>
      <c r="AG70" s="33">
        <f t="shared" ref="AG70" si="104">AF70+1</f>
        <v>28</v>
      </c>
      <c r="AH70" s="33">
        <f t="shared" ref="AH70:AI70" si="105">AG70+1</f>
        <v>29</v>
      </c>
      <c r="AI70" s="33">
        <f t="shared" si="105"/>
        <v>30</v>
      </c>
    </row>
    <row r="71" spans="2:35" x14ac:dyDescent="0.35">
      <c r="B71" s="99" t="s">
        <v>270</v>
      </c>
      <c r="C71" s="207" t="str">
        <f>$C45</f>
        <v>Residential</v>
      </c>
      <c r="D71" s="87"/>
      <c r="E71" s="1" t="s">
        <v>41</v>
      </c>
      <c r="F71" s="48">
        <f t="shared" ref="F71:AB71" si="106">F54*$F36</f>
        <v>0</v>
      </c>
      <c r="G71" s="48">
        <f t="shared" si="106"/>
        <v>0</v>
      </c>
      <c r="H71" s="48">
        <f t="shared" si="106"/>
        <v>0</v>
      </c>
      <c r="I71" s="48">
        <f t="shared" si="106"/>
        <v>0</v>
      </c>
      <c r="J71" s="48">
        <f t="shared" si="106"/>
        <v>0</v>
      </c>
      <c r="K71" s="48">
        <f t="shared" si="106"/>
        <v>0</v>
      </c>
      <c r="L71" s="48">
        <f t="shared" si="106"/>
        <v>0</v>
      </c>
      <c r="M71" s="48">
        <f t="shared" si="106"/>
        <v>0</v>
      </c>
      <c r="N71" s="48">
        <f t="shared" si="106"/>
        <v>0</v>
      </c>
      <c r="O71" s="48">
        <f t="shared" si="106"/>
        <v>0</v>
      </c>
      <c r="P71" s="48">
        <f t="shared" si="106"/>
        <v>0</v>
      </c>
      <c r="Q71" s="48">
        <f t="shared" si="106"/>
        <v>0</v>
      </c>
      <c r="R71" s="48">
        <f t="shared" si="106"/>
        <v>0</v>
      </c>
      <c r="S71" s="48">
        <f t="shared" si="106"/>
        <v>0</v>
      </c>
      <c r="T71" s="48">
        <f t="shared" si="106"/>
        <v>0</v>
      </c>
      <c r="U71" s="48">
        <f t="shared" si="106"/>
        <v>0</v>
      </c>
      <c r="V71" s="48">
        <f t="shared" si="106"/>
        <v>0</v>
      </c>
      <c r="W71" s="48">
        <f t="shared" si="106"/>
        <v>0</v>
      </c>
      <c r="X71" s="48">
        <f t="shared" si="106"/>
        <v>0</v>
      </c>
      <c r="Y71" s="48">
        <f t="shared" si="106"/>
        <v>0</v>
      </c>
      <c r="Z71" s="48">
        <f t="shared" si="106"/>
        <v>0</v>
      </c>
      <c r="AA71" s="48">
        <f t="shared" si="106"/>
        <v>0</v>
      </c>
      <c r="AB71" s="48">
        <f t="shared" si="106"/>
        <v>0</v>
      </c>
      <c r="AC71" s="48">
        <f t="shared" ref="AC71:AI71" si="107">AC54*$F36</f>
        <v>0</v>
      </c>
      <c r="AD71" s="48">
        <f t="shared" si="107"/>
        <v>0</v>
      </c>
      <c r="AE71" s="48">
        <f t="shared" si="107"/>
        <v>0</v>
      </c>
      <c r="AF71" s="48">
        <f t="shared" si="107"/>
        <v>0</v>
      </c>
      <c r="AG71" s="48">
        <f t="shared" si="107"/>
        <v>0</v>
      </c>
      <c r="AH71" s="48">
        <f t="shared" si="107"/>
        <v>0</v>
      </c>
      <c r="AI71" s="48">
        <f t="shared" si="107"/>
        <v>0</v>
      </c>
    </row>
    <row r="72" spans="2:35" x14ac:dyDescent="0.35">
      <c r="B72" s="99" t="s">
        <v>271</v>
      </c>
      <c r="C72" s="207" t="str">
        <f t="shared" ref="C72:C76" si="108">$C46</f>
        <v>Commercial</v>
      </c>
      <c r="D72" s="87"/>
      <c r="E72" s="1" t="s">
        <v>41</v>
      </c>
      <c r="F72" s="48">
        <f t="shared" ref="F72:AB72" si="109">F55*$F37</f>
        <v>0</v>
      </c>
      <c r="G72" s="48">
        <f t="shared" si="109"/>
        <v>0</v>
      </c>
      <c r="H72" s="48">
        <f t="shared" si="109"/>
        <v>0</v>
      </c>
      <c r="I72" s="48">
        <f t="shared" si="109"/>
        <v>0</v>
      </c>
      <c r="J72" s="48">
        <f t="shared" si="109"/>
        <v>0</v>
      </c>
      <c r="K72" s="48">
        <f t="shared" si="109"/>
        <v>0</v>
      </c>
      <c r="L72" s="48">
        <f t="shared" si="109"/>
        <v>0</v>
      </c>
      <c r="M72" s="48">
        <f t="shared" si="109"/>
        <v>0</v>
      </c>
      <c r="N72" s="48">
        <f t="shared" si="109"/>
        <v>0</v>
      </c>
      <c r="O72" s="48">
        <f t="shared" si="109"/>
        <v>0</v>
      </c>
      <c r="P72" s="48">
        <f t="shared" si="109"/>
        <v>0</v>
      </c>
      <c r="Q72" s="48">
        <f t="shared" si="109"/>
        <v>0</v>
      </c>
      <c r="R72" s="48">
        <f t="shared" si="109"/>
        <v>0</v>
      </c>
      <c r="S72" s="48">
        <f t="shared" si="109"/>
        <v>0</v>
      </c>
      <c r="T72" s="48">
        <f t="shared" si="109"/>
        <v>0</v>
      </c>
      <c r="U72" s="48">
        <f t="shared" si="109"/>
        <v>0</v>
      </c>
      <c r="V72" s="48">
        <f t="shared" si="109"/>
        <v>0</v>
      </c>
      <c r="W72" s="48">
        <f t="shared" si="109"/>
        <v>0</v>
      </c>
      <c r="X72" s="48">
        <f t="shared" si="109"/>
        <v>0</v>
      </c>
      <c r="Y72" s="48">
        <f t="shared" si="109"/>
        <v>0</v>
      </c>
      <c r="Z72" s="48">
        <f t="shared" si="109"/>
        <v>0</v>
      </c>
      <c r="AA72" s="48">
        <f t="shared" si="109"/>
        <v>0</v>
      </c>
      <c r="AB72" s="48">
        <f t="shared" si="109"/>
        <v>0</v>
      </c>
      <c r="AC72" s="48">
        <f t="shared" ref="AC72:AI72" si="110">AC55*$F37</f>
        <v>0</v>
      </c>
      <c r="AD72" s="48">
        <f t="shared" si="110"/>
        <v>0</v>
      </c>
      <c r="AE72" s="48">
        <f t="shared" si="110"/>
        <v>0</v>
      </c>
      <c r="AF72" s="48">
        <f t="shared" si="110"/>
        <v>0</v>
      </c>
      <c r="AG72" s="48">
        <f t="shared" si="110"/>
        <v>0</v>
      </c>
      <c r="AH72" s="48">
        <f t="shared" si="110"/>
        <v>0</v>
      </c>
      <c r="AI72" s="48">
        <f t="shared" si="110"/>
        <v>0</v>
      </c>
    </row>
    <row r="73" spans="2:35" x14ac:dyDescent="0.35">
      <c r="B73" s="99" t="s">
        <v>272</v>
      </c>
      <c r="C73" s="207" t="str">
        <f t="shared" si="108"/>
        <v>Public</v>
      </c>
      <c r="D73" s="87"/>
      <c r="E73" s="1" t="s">
        <v>41</v>
      </c>
      <c r="F73" s="48">
        <f t="shared" ref="F73:AB73" si="111">F56*$F38</f>
        <v>0</v>
      </c>
      <c r="G73" s="48">
        <f t="shared" si="111"/>
        <v>0</v>
      </c>
      <c r="H73" s="48">
        <f t="shared" si="111"/>
        <v>0</v>
      </c>
      <c r="I73" s="48">
        <f t="shared" si="111"/>
        <v>0</v>
      </c>
      <c r="J73" s="48">
        <f t="shared" si="111"/>
        <v>0</v>
      </c>
      <c r="K73" s="48">
        <f t="shared" si="111"/>
        <v>0</v>
      </c>
      <c r="L73" s="48">
        <f t="shared" si="111"/>
        <v>0</v>
      </c>
      <c r="M73" s="48">
        <f t="shared" si="111"/>
        <v>0</v>
      </c>
      <c r="N73" s="48">
        <f t="shared" si="111"/>
        <v>0</v>
      </c>
      <c r="O73" s="48">
        <f t="shared" si="111"/>
        <v>0</v>
      </c>
      <c r="P73" s="48">
        <f t="shared" si="111"/>
        <v>0</v>
      </c>
      <c r="Q73" s="48">
        <f t="shared" si="111"/>
        <v>0</v>
      </c>
      <c r="R73" s="48">
        <f t="shared" si="111"/>
        <v>0</v>
      </c>
      <c r="S73" s="48">
        <f t="shared" si="111"/>
        <v>0</v>
      </c>
      <c r="T73" s="48">
        <f t="shared" si="111"/>
        <v>0</v>
      </c>
      <c r="U73" s="48">
        <f t="shared" si="111"/>
        <v>0</v>
      </c>
      <c r="V73" s="48">
        <f t="shared" si="111"/>
        <v>0</v>
      </c>
      <c r="W73" s="48">
        <f t="shared" si="111"/>
        <v>0</v>
      </c>
      <c r="X73" s="48">
        <f t="shared" si="111"/>
        <v>0</v>
      </c>
      <c r="Y73" s="48">
        <f t="shared" si="111"/>
        <v>0</v>
      </c>
      <c r="Z73" s="48">
        <f t="shared" si="111"/>
        <v>0</v>
      </c>
      <c r="AA73" s="48">
        <f t="shared" si="111"/>
        <v>0</v>
      </c>
      <c r="AB73" s="48">
        <f t="shared" si="111"/>
        <v>0</v>
      </c>
      <c r="AC73" s="48">
        <f t="shared" ref="AC73:AI73" si="112">AC56*$F38</f>
        <v>0</v>
      </c>
      <c r="AD73" s="48">
        <f t="shared" si="112"/>
        <v>0</v>
      </c>
      <c r="AE73" s="48">
        <f t="shared" si="112"/>
        <v>0</v>
      </c>
      <c r="AF73" s="48">
        <f t="shared" si="112"/>
        <v>0</v>
      </c>
      <c r="AG73" s="48">
        <f t="shared" si="112"/>
        <v>0</v>
      </c>
      <c r="AH73" s="48">
        <f t="shared" si="112"/>
        <v>0</v>
      </c>
      <c r="AI73" s="48">
        <f t="shared" si="112"/>
        <v>0</v>
      </c>
    </row>
    <row r="74" spans="2:35" x14ac:dyDescent="0.35">
      <c r="B74" s="99" t="s">
        <v>273</v>
      </c>
      <c r="C74" s="207" t="str">
        <f t="shared" si="108"/>
        <v>Productive</v>
      </c>
      <c r="D74" s="87"/>
      <c r="E74" s="1" t="s">
        <v>41</v>
      </c>
      <c r="F74" s="48">
        <f t="shared" ref="F74:AB74" si="113">F57*$F39</f>
        <v>0</v>
      </c>
      <c r="G74" s="48">
        <f t="shared" si="113"/>
        <v>0</v>
      </c>
      <c r="H74" s="48">
        <f t="shared" si="113"/>
        <v>0</v>
      </c>
      <c r="I74" s="48">
        <f t="shared" si="113"/>
        <v>0</v>
      </c>
      <c r="J74" s="48">
        <f t="shared" si="113"/>
        <v>0</v>
      </c>
      <c r="K74" s="48">
        <f t="shared" si="113"/>
        <v>0</v>
      </c>
      <c r="L74" s="48">
        <f t="shared" si="113"/>
        <v>0</v>
      </c>
      <c r="M74" s="48">
        <f t="shared" si="113"/>
        <v>0</v>
      </c>
      <c r="N74" s="48">
        <f t="shared" si="113"/>
        <v>0</v>
      </c>
      <c r="O74" s="48">
        <f t="shared" si="113"/>
        <v>0</v>
      </c>
      <c r="P74" s="48">
        <f t="shared" si="113"/>
        <v>0</v>
      </c>
      <c r="Q74" s="48">
        <f t="shared" si="113"/>
        <v>0</v>
      </c>
      <c r="R74" s="48">
        <f t="shared" si="113"/>
        <v>0</v>
      </c>
      <c r="S74" s="48">
        <f t="shared" si="113"/>
        <v>0</v>
      </c>
      <c r="T74" s="48">
        <f t="shared" si="113"/>
        <v>0</v>
      </c>
      <c r="U74" s="48">
        <f t="shared" si="113"/>
        <v>0</v>
      </c>
      <c r="V74" s="48">
        <f t="shared" si="113"/>
        <v>0</v>
      </c>
      <c r="W74" s="48">
        <f t="shared" si="113"/>
        <v>0</v>
      </c>
      <c r="X74" s="48">
        <f t="shared" si="113"/>
        <v>0</v>
      </c>
      <c r="Y74" s="48">
        <f t="shared" si="113"/>
        <v>0</v>
      </c>
      <c r="Z74" s="48">
        <f t="shared" si="113"/>
        <v>0</v>
      </c>
      <c r="AA74" s="48">
        <f t="shared" si="113"/>
        <v>0</v>
      </c>
      <c r="AB74" s="48">
        <f t="shared" si="113"/>
        <v>0</v>
      </c>
      <c r="AC74" s="48">
        <f t="shared" ref="AC74:AI74" si="114">AC57*$F39</f>
        <v>0</v>
      </c>
      <c r="AD74" s="48">
        <f t="shared" si="114"/>
        <v>0</v>
      </c>
      <c r="AE74" s="48">
        <f t="shared" si="114"/>
        <v>0</v>
      </c>
      <c r="AF74" s="48">
        <f t="shared" si="114"/>
        <v>0</v>
      </c>
      <c r="AG74" s="48">
        <f t="shared" si="114"/>
        <v>0</v>
      </c>
      <c r="AH74" s="48">
        <f t="shared" si="114"/>
        <v>0</v>
      </c>
      <c r="AI74" s="48">
        <f t="shared" si="114"/>
        <v>0</v>
      </c>
    </row>
    <row r="75" spans="2:35" x14ac:dyDescent="0.35">
      <c r="B75" s="99" t="s">
        <v>274</v>
      </c>
      <c r="C75" s="207" t="str">
        <f t="shared" si="108"/>
        <v>Anchor</v>
      </c>
      <c r="D75" s="87"/>
      <c r="E75" s="1" t="s">
        <v>41</v>
      </c>
      <c r="F75" s="48">
        <f t="shared" ref="F75:AB75" si="115">F58*$F40</f>
        <v>0</v>
      </c>
      <c r="G75" s="48">
        <f t="shared" si="115"/>
        <v>0</v>
      </c>
      <c r="H75" s="48">
        <f t="shared" si="115"/>
        <v>0</v>
      </c>
      <c r="I75" s="48">
        <f t="shared" si="115"/>
        <v>0</v>
      </c>
      <c r="J75" s="48">
        <f t="shared" si="115"/>
        <v>0</v>
      </c>
      <c r="K75" s="48">
        <f t="shared" si="115"/>
        <v>0</v>
      </c>
      <c r="L75" s="48">
        <f t="shared" si="115"/>
        <v>0</v>
      </c>
      <c r="M75" s="48">
        <f t="shared" si="115"/>
        <v>0</v>
      </c>
      <c r="N75" s="48">
        <f t="shared" si="115"/>
        <v>0</v>
      </c>
      <c r="O75" s="48">
        <f t="shared" si="115"/>
        <v>0</v>
      </c>
      <c r="P75" s="48">
        <f t="shared" si="115"/>
        <v>0</v>
      </c>
      <c r="Q75" s="48">
        <f t="shared" si="115"/>
        <v>0</v>
      </c>
      <c r="R75" s="48">
        <f t="shared" si="115"/>
        <v>0</v>
      </c>
      <c r="S75" s="48">
        <f t="shared" si="115"/>
        <v>0</v>
      </c>
      <c r="T75" s="48">
        <f t="shared" si="115"/>
        <v>0</v>
      </c>
      <c r="U75" s="48">
        <f t="shared" si="115"/>
        <v>0</v>
      </c>
      <c r="V75" s="48">
        <f t="shared" si="115"/>
        <v>0</v>
      </c>
      <c r="W75" s="48">
        <f t="shared" si="115"/>
        <v>0</v>
      </c>
      <c r="X75" s="48">
        <f t="shared" si="115"/>
        <v>0</v>
      </c>
      <c r="Y75" s="48">
        <f t="shared" si="115"/>
        <v>0</v>
      </c>
      <c r="Z75" s="48">
        <f t="shared" si="115"/>
        <v>0</v>
      </c>
      <c r="AA75" s="48">
        <f t="shared" si="115"/>
        <v>0</v>
      </c>
      <c r="AB75" s="48">
        <f t="shared" si="115"/>
        <v>0</v>
      </c>
      <c r="AC75" s="48">
        <f t="shared" ref="AC75:AI75" si="116">AC58*$F40</f>
        <v>0</v>
      </c>
      <c r="AD75" s="48">
        <f t="shared" si="116"/>
        <v>0</v>
      </c>
      <c r="AE75" s="48">
        <f t="shared" si="116"/>
        <v>0</v>
      </c>
      <c r="AF75" s="48">
        <f t="shared" si="116"/>
        <v>0</v>
      </c>
      <c r="AG75" s="48">
        <f t="shared" si="116"/>
        <v>0</v>
      </c>
      <c r="AH75" s="48">
        <f t="shared" si="116"/>
        <v>0</v>
      </c>
      <c r="AI75" s="48">
        <f t="shared" si="116"/>
        <v>0</v>
      </c>
    </row>
    <row r="76" spans="2:35" x14ac:dyDescent="0.35">
      <c r="B76" s="99" t="s">
        <v>275</v>
      </c>
      <c r="C76" s="207" t="str">
        <f t="shared" si="108"/>
        <v>Other</v>
      </c>
      <c r="D76" s="87"/>
      <c r="E76" s="1" t="s">
        <v>41</v>
      </c>
      <c r="F76" s="48">
        <f>F59*$F41</f>
        <v>0</v>
      </c>
      <c r="G76" s="48">
        <f t="shared" ref="G76:AI76" si="117">G59*$F41</f>
        <v>0</v>
      </c>
      <c r="H76" s="48">
        <f t="shared" si="117"/>
        <v>0</v>
      </c>
      <c r="I76" s="48">
        <f t="shared" si="117"/>
        <v>0</v>
      </c>
      <c r="J76" s="48">
        <f t="shared" si="117"/>
        <v>0</v>
      </c>
      <c r="K76" s="48">
        <f t="shared" si="117"/>
        <v>0</v>
      </c>
      <c r="L76" s="48">
        <f t="shared" si="117"/>
        <v>0</v>
      </c>
      <c r="M76" s="48">
        <f t="shared" si="117"/>
        <v>0</v>
      </c>
      <c r="N76" s="48">
        <f t="shared" si="117"/>
        <v>0</v>
      </c>
      <c r="O76" s="48">
        <f t="shared" si="117"/>
        <v>0</v>
      </c>
      <c r="P76" s="48">
        <f t="shared" si="117"/>
        <v>0</v>
      </c>
      <c r="Q76" s="48">
        <f t="shared" si="117"/>
        <v>0</v>
      </c>
      <c r="R76" s="48">
        <f t="shared" si="117"/>
        <v>0</v>
      </c>
      <c r="S76" s="48">
        <f t="shared" si="117"/>
        <v>0</v>
      </c>
      <c r="T76" s="48">
        <f t="shared" si="117"/>
        <v>0</v>
      </c>
      <c r="U76" s="48">
        <f t="shared" si="117"/>
        <v>0</v>
      </c>
      <c r="V76" s="48">
        <f t="shared" si="117"/>
        <v>0</v>
      </c>
      <c r="W76" s="48">
        <f t="shared" si="117"/>
        <v>0</v>
      </c>
      <c r="X76" s="48">
        <f t="shared" si="117"/>
        <v>0</v>
      </c>
      <c r="Y76" s="48">
        <f t="shared" si="117"/>
        <v>0</v>
      </c>
      <c r="Z76" s="48">
        <f t="shared" si="117"/>
        <v>0</v>
      </c>
      <c r="AA76" s="48">
        <f t="shared" si="117"/>
        <v>0</v>
      </c>
      <c r="AB76" s="48">
        <f t="shared" si="117"/>
        <v>0</v>
      </c>
      <c r="AC76" s="48">
        <f t="shared" si="117"/>
        <v>0</v>
      </c>
      <c r="AD76" s="48">
        <f t="shared" si="117"/>
        <v>0</v>
      </c>
      <c r="AE76" s="48">
        <f t="shared" si="117"/>
        <v>0</v>
      </c>
      <c r="AF76" s="48">
        <f t="shared" si="117"/>
        <v>0</v>
      </c>
      <c r="AG76" s="48">
        <f t="shared" si="117"/>
        <v>0</v>
      </c>
      <c r="AH76" s="48">
        <f t="shared" si="117"/>
        <v>0</v>
      </c>
      <c r="AI76" s="48">
        <f t="shared" si="117"/>
        <v>0</v>
      </c>
    </row>
    <row r="77" spans="2:35" x14ac:dyDescent="0.35">
      <c r="D77" s="87"/>
      <c r="G77" s="45"/>
      <c r="H77" s="45"/>
      <c r="I77" s="45"/>
      <c r="J77" s="45"/>
      <c r="K77" s="45"/>
      <c r="L77" s="5"/>
    </row>
    <row r="78" spans="2:35" x14ac:dyDescent="0.35">
      <c r="B78" s="66" t="s">
        <v>149</v>
      </c>
      <c r="D78" s="87"/>
      <c r="E78" s="46" t="s">
        <v>26</v>
      </c>
      <c r="F78" s="33">
        <v>1</v>
      </c>
      <c r="G78" s="33">
        <f t="shared" ref="G78:AB78" si="118">F78+1</f>
        <v>2</v>
      </c>
      <c r="H78" s="33">
        <f t="shared" si="118"/>
        <v>3</v>
      </c>
      <c r="I78" s="33">
        <f t="shared" si="118"/>
        <v>4</v>
      </c>
      <c r="J78" s="33">
        <f t="shared" si="118"/>
        <v>5</v>
      </c>
      <c r="K78" s="33">
        <f t="shared" si="118"/>
        <v>6</v>
      </c>
      <c r="L78" s="33">
        <f t="shared" si="118"/>
        <v>7</v>
      </c>
      <c r="M78" s="33">
        <f t="shared" si="118"/>
        <v>8</v>
      </c>
      <c r="N78" s="33">
        <f t="shared" si="118"/>
        <v>9</v>
      </c>
      <c r="O78" s="33">
        <f t="shared" si="118"/>
        <v>10</v>
      </c>
      <c r="P78" s="33">
        <f t="shared" si="118"/>
        <v>11</v>
      </c>
      <c r="Q78" s="33">
        <f t="shared" si="118"/>
        <v>12</v>
      </c>
      <c r="R78" s="33">
        <f t="shared" si="118"/>
        <v>13</v>
      </c>
      <c r="S78" s="33">
        <f t="shared" si="118"/>
        <v>14</v>
      </c>
      <c r="T78" s="33">
        <f t="shared" si="118"/>
        <v>15</v>
      </c>
      <c r="U78" s="33">
        <f t="shared" si="118"/>
        <v>16</v>
      </c>
      <c r="V78" s="33">
        <f t="shared" si="118"/>
        <v>17</v>
      </c>
      <c r="W78" s="33">
        <f t="shared" si="118"/>
        <v>18</v>
      </c>
      <c r="X78" s="33">
        <f t="shared" si="118"/>
        <v>19</v>
      </c>
      <c r="Y78" s="33">
        <f t="shared" si="118"/>
        <v>20</v>
      </c>
      <c r="Z78" s="33">
        <f t="shared" si="118"/>
        <v>21</v>
      </c>
      <c r="AA78" s="33">
        <f t="shared" si="118"/>
        <v>22</v>
      </c>
      <c r="AB78" s="33">
        <f t="shared" si="118"/>
        <v>23</v>
      </c>
      <c r="AC78" s="33">
        <f t="shared" ref="AC78" si="119">AB78+1</f>
        <v>24</v>
      </c>
      <c r="AD78" s="33">
        <f t="shared" ref="AD78" si="120">AC78+1</f>
        <v>25</v>
      </c>
      <c r="AE78" s="33">
        <f t="shared" ref="AE78" si="121">AD78+1</f>
        <v>26</v>
      </c>
      <c r="AF78" s="33">
        <f t="shared" ref="AF78" si="122">AE78+1</f>
        <v>27</v>
      </c>
      <c r="AG78" s="33">
        <f t="shared" ref="AG78" si="123">AF78+1</f>
        <v>28</v>
      </c>
      <c r="AH78" s="33">
        <f t="shared" ref="AH78:AI78" si="124">AG78+1</f>
        <v>29</v>
      </c>
      <c r="AI78" s="33">
        <f t="shared" si="124"/>
        <v>30</v>
      </c>
    </row>
    <row r="79" spans="2:35" x14ac:dyDescent="0.35">
      <c r="B79" s="99" t="s">
        <v>270</v>
      </c>
      <c r="C79" s="207" t="str">
        <f>$C20</f>
        <v>Residential</v>
      </c>
      <c r="D79" s="87"/>
      <c r="E79" s="1" t="s">
        <v>38</v>
      </c>
      <c r="F79" s="42">
        <f t="shared" ref="F79:AB79" si="125">F71*F62*365/1000</f>
        <v>0</v>
      </c>
      <c r="G79" s="42">
        <f t="shared" si="125"/>
        <v>0</v>
      </c>
      <c r="H79" s="42">
        <f t="shared" si="125"/>
        <v>0</v>
      </c>
      <c r="I79" s="42">
        <f t="shared" si="125"/>
        <v>0</v>
      </c>
      <c r="J79" s="42">
        <f t="shared" si="125"/>
        <v>0</v>
      </c>
      <c r="K79" s="42">
        <f t="shared" si="125"/>
        <v>0</v>
      </c>
      <c r="L79" s="42">
        <f t="shared" si="125"/>
        <v>0</v>
      </c>
      <c r="M79" s="42">
        <f t="shared" si="125"/>
        <v>0</v>
      </c>
      <c r="N79" s="42">
        <f t="shared" si="125"/>
        <v>0</v>
      </c>
      <c r="O79" s="42">
        <f t="shared" si="125"/>
        <v>0</v>
      </c>
      <c r="P79" s="42">
        <f t="shared" si="125"/>
        <v>0</v>
      </c>
      <c r="Q79" s="42">
        <f t="shared" si="125"/>
        <v>0</v>
      </c>
      <c r="R79" s="42">
        <f t="shared" si="125"/>
        <v>0</v>
      </c>
      <c r="S79" s="42">
        <f t="shared" si="125"/>
        <v>0</v>
      </c>
      <c r="T79" s="42">
        <f t="shared" si="125"/>
        <v>0</v>
      </c>
      <c r="U79" s="42">
        <f t="shared" si="125"/>
        <v>0</v>
      </c>
      <c r="V79" s="42">
        <f t="shared" si="125"/>
        <v>0</v>
      </c>
      <c r="W79" s="42">
        <f t="shared" si="125"/>
        <v>0</v>
      </c>
      <c r="X79" s="42">
        <f t="shared" si="125"/>
        <v>0</v>
      </c>
      <c r="Y79" s="42">
        <f t="shared" si="125"/>
        <v>0</v>
      </c>
      <c r="Z79" s="42">
        <f t="shared" si="125"/>
        <v>0</v>
      </c>
      <c r="AA79" s="42">
        <f t="shared" si="125"/>
        <v>0</v>
      </c>
      <c r="AB79" s="42">
        <f t="shared" si="125"/>
        <v>0</v>
      </c>
      <c r="AC79" s="42">
        <f t="shared" ref="AC79:AI79" si="126">AC71*AC62*365/1000</f>
        <v>0</v>
      </c>
      <c r="AD79" s="42">
        <f t="shared" si="126"/>
        <v>0</v>
      </c>
      <c r="AE79" s="42">
        <f t="shared" si="126"/>
        <v>0</v>
      </c>
      <c r="AF79" s="42">
        <f t="shared" si="126"/>
        <v>0</v>
      </c>
      <c r="AG79" s="42">
        <f t="shared" si="126"/>
        <v>0</v>
      </c>
      <c r="AH79" s="42">
        <f t="shared" si="126"/>
        <v>0</v>
      </c>
      <c r="AI79" s="42">
        <f t="shared" si="126"/>
        <v>0</v>
      </c>
    </row>
    <row r="80" spans="2:35" x14ac:dyDescent="0.35">
      <c r="B80" s="99" t="s">
        <v>271</v>
      </c>
      <c r="C80" s="207" t="str">
        <f t="shared" ref="C80:C84" si="127">$C21</f>
        <v>Commercial</v>
      </c>
      <c r="D80" s="87"/>
      <c r="E80" s="1" t="s">
        <v>38</v>
      </c>
      <c r="F80" s="42">
        <f t="shared" ref="F80:AB80" si="128">F72*F63*365/1000</f>
        <v>0</v>
      </c>
      <c r="G80" s="42">
        <f t="shared" si="128"/>
        <v>0</v>
      </c>
      <c r="H80" s="42">
        <f t="shared" si="128"/>
        <v>0</v>
      </c>
      <c r="I80" s="42">
        <f t="shared" si="128"/>
        <v>0</v>
      </c>
      <c r="J80" s="42">
        <f t="shared" si="128"/>
        <v>0</v>
      </c>
      <c r="K80" s="42">
        <f t="shared" si="128"/>
        <v>0</v>
      </c>
      <c r="L80" s="42">
        <f t="shared" si="128"/>
        <v>0</v>
      </c>
      <c r="M80" s="42">
        <f t="shared" si="128"/>
        <v>0</v>
      </c>
      <c r="N80" s="42">
        <f t="shared" si="128"/>
        <v>0</v>
      </c>
      <c r="O80" s="42">
        <f t="shared" si="128"/>
        <v>0</v>
      </c>
      <c r="P80" s="42">
        <f t="shared" si="128"/>
        <v>0</v>
      </c>
      <c r="Q80" s="42">
        <f t="shared" si="128"/>
        <v>0</v>
      </c>
      <c r="R80" s="42">
        <f t="shared" si="128"/>
        <v>0</v>
      </c>
      <c r="S80" s="42">
        <f t="shared" si="128"/>
        <v>0</v>
      </c>
      <c r="T80" s="42">
        <f t="shared" si="128"/>
        <v>0</v>
      </c>
      <c r="U80" s="42">
        <f t="shared" si="128"/>
        <v>0</v>
      </c>
      <c r="V80" s="42">
        <f t="shared" si="128"/>
        <v>0</v>
      </c>
      <c r="W80" s="42">
        <f t="shared" si="128"/>
        <v>0</v>
      </c>
      <c r="X80" s="42">
        <f t="shared" si="128"/>
        <v>0</v>
      </c>
      <c r="Y80" s="42">
        <f t="shared" si="128"/>
        <v>0</v>
      </c>
      <c r="Z80" s="42">
        <f t="shared" si="128"/>
        <v>0</v>
      </c>
      <c r="AA80" s="42">
        <f t="shared" si="128"/>
        <v>0</v>
      </c>
      <c r="AB80" s="42">
        <f t="shared" si="128"/>
        <v>0</v>
      </c>
      <c r="AC80" s="42">
        <f t="shared" ref="AC80:AI80" si="129">AC72*AC63*365/1000</f>
        <v>0</v>
      </c>
      <c r="AD80" s="42">
        <f t="shared" si="129"/>
        <v>0</v>
      </c>
      <c r="AE80" s="42">
        <f t="shared" si="129"/>
        <v>0</v>
      </c>
      <c r="AF80" s="42">
        <f t="shared" si="129"/>
        <v>0</v>
      </c>
      <c r="AG80" s="42">
        <f t="shared" si="129"/>
        <v>0</v>
      </c>
      <c r="AH80" s="42">
        <f t="shared" si="129"/>
        <v>0</v>
      </c>
      <c r="AI80" s="42">
        <f t="shared" si="129"/>
        <v>0</v>
      </c>
    </row>
    <row r="81" spans="2:64" x14ac:dyDescent="0.35">
      <c r="B81" s="99" t="s">
        <v>272</v>
      </c>
      <c r="C81" s="207" t="str">
        <f t="shared" si="127"/>
        <v>Public</v>
      </c>
      <c r="D81" s="87"/>
      <c r="E81" s="1" t="s">
        <v>38</v>
      </c>
      <c r="F81" s="42">
        <f t="shared" ref="F81:AB81" si="130">F73*F64*365/1000</f>
        <v>0</v>
      </c>
      <c r="G81" s="42">
        <f t="shared" si="130"/>
        <v>0</v>
      </c>
      <c r="H81" s="42">
        <f t="shared" si="130"/>
        <v>0</v>
      </c>
      <c r="I81" s="42">
        <f t="shared" si="130"/>
        <v>0</v>
      </c>
      <c r="J81" s="42">
        <f t="shared" si="130"/>
        <v>0</v>
      </c>
      <c r="K81" s="42">
        <f t="shared" si="130"/>
        <v>0</v>
      </c>
      <c r="L81" s="42">
        <f t="shared" si="130"/>
        <v>0</v>
      </c>
      <c r="M81" s="42">
        <f t="shared" si="130"/>
        <v>0</v>
      </c>
      <c r="N81" s="42">
        <f t="shared" si="130"/>
        <v>0</v>
      </c>
      <c r="O81" s="42">
        <f t="shared" si="130"/>
        <v>0</v>
      </c>
      <c r="P81" s="42">
        <f t="shared" si="130"/>
        <v>0</v>
      </c>
      <c r="Q81" s="42">
        <f t="shared" si="130"/>
        <v>0</v>
      </c>
      <c r="R81" s="42">
        <f t="shared" si="130"/>
        <v>0</v>
      </c>
      <c r="S81" s="42">
        <f t="shared" si="130"/>
        <v>0</v>
      </c>
      <c r="T81" s="42">
        <f t="shared" si="130"/>
        <v>0</v>
      </c>
      <c r="U81" s="42">
        <f t="shared" si="130"/>
        <v>0</v>
      </c>
      <c r="V81" s="42">
        <f t="shared" si="130"/>
        <v>0</v>
      </c>
      <c r="W81" s="42">
        <f t="shared" si="130"/>
        <v>0</v>
      </c>
      <c r="X81" s="42">
        <f t="shared" si="130"/>
        <v>0</v>
      </c>
      <c r="Y81" s="42">
        <f t="shared" si="130"/>
        <v>0</v>
      </c>
      <c r="Z81" s="42">
        <f t="shared" si="130"/>
        <v>0</v>
      </c>
      <c r="AA81" s="42">
        <f t="shared" si="130"/>
        <v>0</v>
      </c>
      <c r="AB81" s="42">
        <f t="shared" si="130"/>
        <v>0</v>
      </c>
      <c r="AC81" s="42">
        <f t="shared" ref="AC81:AI81" si="131">AC73*AC64*365/1000</f>
        <v>0</v>
      </c>
      <c r="AD81" s="42">
        <f t="shared" si="131"/>
        <v>0</v>
      </c>
      <c r="AE81" s="42">
        <f t="shared" si="131"/>
        <v>0</v>
      </c>
      <c r="AF81" s="42">
        <f t="shared" si="131"/>
        <v>0</v>
      </c>
      <c r="AG81" s="42">
        <f t="shared" si="131"/>
        <v>0</v>
      </c>
      <c r="AH81" s="42">
        <f t="shared" si="131"/>
        <v>0</v>
      </c>
      <c r="AI81" s="42">
        <f t="shared" si="131"/>
        <v>0</v>
      </c>
    </row>
    <row r="82" spans="2:64" x14ac:dyDescent="0.35">
      <c r="B82" s="99" t="s">
        <v>273</v>
      </c>
      <c r="C82" s="207" t="str">
        <f t="shared" si="127"/>
        <v>Productive</v>
      </c>
      <c r="D82" s="87"/>
      <c r="E82" s="1" t="s">
        <v>38</v>
      </c>
      <c r="F82" s="42">
        <f t="shared" ref="F82:AB82" si="132">F74*F65*365/1000</f>
        <v>0</v>
      </c>
      <c r="G82" s="42">
        <f t="shared" si="132"/>
        <v>0</v>
      </c>
      <c r="H82" s="42">
        <f t="shared" si="132"/>
        <v>0</v>
      </c>
      <c r="I82" s="42">
        <f t="shared" si="132"/>
        <v>0</v>
      </c>
      <c r="J82" s="42">
        <f t="shared" si="132"/>
        <v>0</v>
      </c>
      <c r="K82" s="42">
        <f t="shared" si="132"/>
        <v>0</v>
      </c>
      <c r="L82" s="42">
        <f t="shared" si="132"/>
        <v>0</v>
      </c>
      <c r="M82" s="42">
        <f t="shared" si="132"/>
        <v>0</v>
      </c>
      <c r="N82" s="42">
        <f t="shared" si="132"/>
        <v>0</v>
      </c>
      <c r="O82" s="42">
        <f t="shared" si="132"/>
        <v>0</v>
      </c>
      <c r="P82" s="42">
        <f t="shared" si="132"/>
        <v>0</v>
      </c>
      <c r="Q82" s="42">
        <f t="shared" si="132"/>
        <v>0</v>
      </c>
      <c r="R82" s="42">
        <f t="shared" si="132"/>
        <v>0</v>
      </c>
      <c r="S82" s="42">
        <f t="shared" si="132"/>
        <v>0</v>
      </c>
      <c r="T82" s="42">
        <f t="shared" si="132"/>
        <v>0</v>
      </c>
      <c r="U82" s="42">
        <f t="shared" si="132"/>
        <v>0</v>
      </c>
      <c r="V82" s="42">
        <f t="shared" si="132"/>
        <v>0</v>
      </c>
      <c r="W82" s="42">
        <f t="shared" si="132"/>
        <v>0</v>
      </c>
      <c r="X82" s="42">
        <f t="shared" si="132"/>
        <v>0</v>
      </c>
      <c r="Y82" s="42">
        <f t="shared" si="132"/>
        <v>0</v>
      </c>
      <c r="Z82" s="42">
        <f t="shared" si="132"/>
        <v>0</v>
      </c>
      <c r="AA82" s="42">
        <f t="shared" si="132"/>
        <v>0</v>
      </c>
      <c r="AB82" s="42">
        <f t="shared" si="132"/>
        <v>0</v>
      </c>
      <c r="AC82" s="42">
        <f t="shared" ref="AC82:AI82" si="133">AC74*AC65*365/1000</f>
        <v>0</v>
      </c>
      <c r="AD82" s="42">
        <f t="shared" si="133"/>
        <v>0</v>
      </c>
      <c r="AE82" s="42">
        <f t="shared" si="133"/>
        <v>0</v>
      </c>
      <c r="AF82" s="42">
        <f t="shared" si="133"/>
        <v>0</v>
      </c>
      <c r="AG82" s="42">
        <f t="shared" si="133"/>
        <v>0</v>
      </c>
      <c r="AH82" s="42">
        <f t="shared" si="133"/>
        <v>0</v>
      </c>
      <c r="AI82" s="42">
        <f t="shared" si="133"/>
        <v>0</v>
      </c>
    </row>
    <row r="83" spans="2:64" x14ac:dyDescent="0.35">
      <c r="B83" s="99" t="s">
        <v>274</v>
      </c>
      <c r="C83" s="207" t="str">
        <f t="shared" si="127"/>
        <v>Anchor</v>
      </c>
      <c r="D83" s="87"/>
      <c r="E83" s="1" t="s">
        <v>38</v>
      </c>
      <c r="F83" s="42">
        <f t="shared" ref="F83:AB83" si="134">F75*F66*365/1000</f>
        <v>0</v>
      </c>
      <c r="G83" s="42">
        <f t="shared" si="134"/>
        <v>0</v>
      </c>
      <c r="H83" s="42">
        <f t="shared" si="134"/>
        <v>0</v>
      </c>
      <c r="I83" s="42">
        <f t="shared" si="134"/>
        <v>0</v>
      </c>
      <c r="J83" s="42">
        <f t="shared" si="134"/>
        <v>0</v>
      </c>
      <c r="K83" s="42">
        <f t="shared" si="134"/>
        <v>0</v>
      </c>
      <c r="L83" s="42">
        <f t="shared" si="134"/>
        <v>0</v>
      </c>
      <c r="M83" s="42">
        <f t="shared" si="134"/>
        <v>0</v>
      </c>
      <c r="N83" s="42">
        <f t="shared" si="134"/>
        <v>0</v>
      </c>
      <c r="O83" s="42">
        <f t="shared" si="134"/>
        <v>0</v>
      </c>
      <c r="P83" s="42">
        <f t="shared" si="134"/>
        <v>0</v>
      </c>
      <c r="Q83" s="42">
        <f t="shared" si="134"/>
        <v>0</v>
      </c>
      <c r="R83" s="42">
        <f t="shared" si="134"/>
        <v>0</v>
      </c>
      <c r="S83" s="42">
        <f t="shared" si="134"/>
        <v>0</v>
      </c>
      <c r="T83" s="42">
        <f t="shared" si="134"/>
        <v>0</v>
      </c>
      <c r="U83" s="42">
        <f t="shared" si="134"/>
        <v>0</v>
      </c>
      <c r="V83" s="42">
        <f t="shared" si="134"/>
        <v>0</v>
      </c>
      <c r="W83" s="42">
        <f t="shared" si="134"/>
        <v>0</v>
      </c>
      <c r="X83" s="42">
        <f t="shared" si="134"/>
        <v>0</v>
      </c>
      <c r="Y83" s="42">
        <f t="shared" si="134"/>
        <v>0</v>
      </c>
      <c r="Z83" s="42">
        <f t="shared" si="134"/>
        <v>0</v>
      </c>
      <c r="AA83" s="42">
        <f t="shared" si="134"/>
        <v>0</v>
      </c>
      <c r="AB83" s="42">
        <f t="shared" si="134"/>
        <v>0</v>
      </c>
      <c r="AC83" s="42">
        <f t="shared" ref="AC83:AI83" si="135">AC75*AC66*365/1000</f>
        <v>0</v>
      </c>
      <c r="AD83" s="42">
        <f t="shared" si="135"/>
        <v>0</v>
      </c>
      <c r="AE83" s="42">
        <f t="shared" si="135"/>
        <v>0</v>
      </c>
      <c r="AF83" s="42">
        <f t="shared" si="135"/>
        <v>0</v>
      </c>
      <c r="AG83" s="42">
        <f t="shared" si="135"/>
        <v>0</v>
      </c>
      <c r="AH83" s="42">
        <f t="shared" si="135"/>
        <v>0</v>
      </c>
      <c r="AI83" s="42">
        <f t="shared" si="135"/>
        <v>0</v>
      </c>
    </row>
    <row r="84" spans="2:64" x14ac:dyDescent="0.35">
      <c r="B84" s="99" t="s">
        <v>275</v>
      </c>
      <c r="C84" s="207" t="str">
        <f t="shared" si="127"/>
        <v>Other</v>
      </c>
      <c r="D84" s="87"/>
      <c r="E84" s="1" t="s">
        <v>38</v>
      </c>
      <c r="F84" s="42">
        <f>F76*F67*365/1000</f>
        <v>0</v>
      </c>
      <c r="G84" s="42">
        <f t="shared" ref="G84:AI84" si="136">G76*G67*365/1000</f>
        <v>0</v>
      </c>
      <c r="H84" s="42">
        <f t="shared" si="136"/>
        <v>0</v>
      </c>
      <c r="I84" s="42">
        <f t="shared" si="136"/>
        <v>0</v>
      </c>
      <c r="J84" s="42">
        <f t="shared" si="136"/>
        <v>0</v>
      </c>
      <c r="K84" s="42">
        <f t="shared" si="136"/>
        <v>0</v>
      </c>
      <c r="L84" s="42">
        <f t="shared" si="136"/>
        <v>0</v>
      </c>
      <c r="M84" s="42">
        <f t="shared" si="136"/>
        <v>0</v>
      </c>
      <c r="N84" s="42">
        <f t="shared" si="136"/>
        <v>0</v>
      </c>
      <c r="O84" s="42">
        <f t="shared" si="136"/>
        <v>0</v>
      </c>
      <c r="P84" s="42">
        <f t="shared" si="136"/>
        <v>0</v>
      </c>
      <c r="Q84" s="42">
        <f t="shared" si="136"/>
        <v>0</v>
      </c>
      <c r="R84" s="42">
        <f t="shared" si="136"/>
        <v>0</v>
      </c>
      <c r="S84" s="42">
        <f t="shared" si="136"/>
        <v>0</v>
      </c>
      <c r="T84" s="42">
        <f t="shared" si="136"/>
        <v>0</v>
      </c>
      <c r="U84" s="42">
        <f t="shared" si="136"/>
        <v>0</v>
      </c>
      <c r="V84" s="42">
        <f t="shared" si="136"/>
        <v>0</v>
      </c>
      <c r="W84" s="42">
        <f t="shared" si="136"/>
        <v>0</v>
      </c>
      <c r="X84" s="42">
        <f t="shared" si="136"/>
        <v>0</v>
      </c>
      <c r="Y84" s="42">
        <f t="shared" si="136"/>
        <v>0</v>
      </c>
      <c r="Z84" s="42">
        <f t="shared" si="136"/>
        <v>0</v>
      </c>
      <c r="AA84" s="42">
        <f t="shared" si="136"/>
        <v>0</v>
      </c>
      <c r="AB84" s="42">
        <f t="shared" si="136"/>
        <v>0</v>
      </c>
      <c r="AC84" s="42">
        <f t="shared" si="136"/>
        <v>0</v>
      </c>
      <c r="AD84" s="42">
        <f t="shared" si="136"/>
        <v>0</v>
      </c>
      <c r="AE84" s="42">
        <f t="shared" si="136"/>
        <v>0</v>
      </c>
      <c r="AF84" s="42">
        <f t="shared" si="136"/>
        <v>0</v>
      </c>
      <c r="AG84" s="42">
        <f t="shared" si="136"/>
        <v>0</v>
      </c>
      <c r="AH84" s="42">
        <f t="shared" si="136"/>
        <v>0</v>
      </c>
      <c r="AI84" s="42">
        <f t="shared" si="136"/>
        <v>0</v>
      </c>
    </row>
    <row r="85" spans="2:64" x14ac:dyDescent="0.35">
      <c r="B85" s="29" t="s">
        <v>150</v>
      </c>
      <c r="D85" s="87"/>
      <c r="E85" s="16" t="s">
        <v>38</v>
      </c>
      <c r="F85" s="42">
        <f>SUM(F79:F84)</f>
        <v>0</v>
      </c>
      <c r="G85" s="42">
        <f t="shared" ref="G85:AI85" si="137">SUM(G79:G84)</f>
        <v>0</v>
      </c>
      <c r="H85" s="42">
        <f t="shared" si="137"/>
        <v>0</v>
      </c>
      <c r="I85" s="42">
        <f t="shared" si="137"/>
        <v>0</v>
      </c>
      <c r="J85" s="42">
        <f t="shared" si="137"/>
        <v>0</v>
      </c>
      <c r="K85" s="42">
        <f t="shared" si="137"/>
        <v>0</v>
      </c>
      <c r="L85" s="42">
        <f t="shared" si="137"/>
        <v>0</v>
      </c>
      <c r="M85" s="42">
        <f t="shared" si="137"/>
        <v>0</v>
      </c>
      <c r="N85" s="42">
        <f t="shared" si="137"/>
        <v>0</v>
      </c>
      <c r="O85" s="42">
        <f t="shared" si="137"/>
        <v>0</v>
      </c>
      <c r="P85" s="42">
        <f t="shared" si="137"/>
        <v>0</v>
      </c>
      <c r="Q85" s="42">
        <f t="shared" si="137"/>
        <v>0</v>
      </c>
      <c r="R85" s="42">
        <f t="shared" si="137"/>
        <v>0</v>
      </c>
      <c r="S85" s="42">
        <f t="shared" si="137"/>
        <v>0</v>
      </c>
      <c r="T85" s="42">
        <f t="shared" si="137"/>
        <v>0</v>
      </c>
      <c r="U85" s="42">
        <f t="shared" si="137"/>
        <v>0</v>
      </c>
      <c r="V85" s="42">
        <f t="shared" si="137"/>
        <v>0</v>
      </c>
      <c r="W85" s="42">
        <f t="shared" si="137"/>
        <v>0</v>
      </c>
      <c r="X85" s="42">
        <f t="shared" si="137"/>
        <v>0</v>
      </c>
      <c r="Y85" s="42">
        <f t="shared" si="137"/>
        <v>0</v>
      </c>
      <c r="Z85" s="42">
        <f t="shared" si="137"/>
        <v>0</v>
      </c>
      <c r="AA85" s="42">
        <f t="shared" si="137"/>
        <v>0</v>
      </c>
      <c r="AB85" s="42">
        <f t="shared" si="137"/>
        <v>0</v>
      </c>
      <c r="AC85" s="42">
        <f t="shared" si="137"/>
        <v>0</v>
      </c>
      <c r="AD85" s="42">
        <f t="shared" si="137"/>
        <v>0</v>
      </c>
      <c r="AE85" s="42">
        <f t="shared" si="137"/>
        <v>0</v>
      </c>
      <c r="AF85" s="42">
        <f t="shared" si="137"/>
        <v>0</v>
      </c>
      <c r="AG85" s="42">
        <f t="shared" si="137"/>
        <v>0</v>
      </c>
      <c r="AH85" s="42">
        <f t="shared" si="137"/>
        <v>0</v>
      </c>
      <c r="AI85" s="42">
        <f t="shared" si="137"/>
        <v>0</v>
      </c>
    </row>
    <row r="86" spans="2:64" x14ac:dyDescent="0.35">
      <c r="B86" s="17"/>
      <c r="E86" s="41"/>
      <c r="G86" s="24"/>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row>
    <row r="87" spans="2:64" x14ac:dyDescent="0.35">
      <c r="B87" s="11" t="s">
        <v>39</v>
      </c>
      <c r="C87" s="11"/>
      <c r="D87" s="11"/>
      <c r="E87" s="11"/>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row>
    <row r="88" spans="2:64" x14ac:dyDescent="0.35">
      <c r="B88" s="35"/>
      <c r="E88" s="37"/>
      <c r="F88" s="41"/>
      <c r="G88" s="24"/>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row>
    <row r="89" spans="2:64" x14ac:dyDescent="0.35">
      <c r="B89" s="21" t="s">
        <v>9</v>
      </c>
    </row>
    <row r="90" spans="2:64" x14ac:dyDescent="0.35">
      <c r="B90" s="82" t="s">
        <v>311</v>
      </c>
      <c r="F90" s="22" t="s">
        <v>10</v>
      </c>
      <c r="G90" s="22" t="s">
        <v>11</v>
      </c>
      <c r="H90" s="22" t="s">
        <v>12</v>
      </c>
    </row>
    <row r="91" spans="2:64" x14ac:dyDescent="0.35">
      <c r="F91" s="23" t="s">
        <v>13</v>
      </c>
      <c r="G91" s="24" t="s">
        <v>14</v>
      </c>
      <c r="H91" s="25" t="s">
        <v>15</v>
      </c>
    </row>
    <row r="92" spans="2:64" x14ac:dyDescent="0.35">
      <c r="B92" s="99" t="s">
        <v>270</v>
      </c>
      <c r="C92" s="207" t="str">
        <f>$C20</f>
        <v>Residential</v>
      </c>
      <c r="F92" s="107"/>
      <c r="G92" s="88"/>
      <c r="H92" s="88"/>
      <c r="J92" s="32"/>
    </row>
    <row r="93" spans="2:64" x14ac:dyDescent="0.35">
      <c r="B93" s="99" t="s">
        <v>271</v>
      </c>
      <c r="C93" s="207" t="str">
        <f t="shared" ref="C93:C97" si="138">$C21</f>
        <v>Commercial</v>
      </c>
      <c r="F93" s="107"/>
      <c r="G93" s="88"/>
      <c r="H93" s="88"/>
    </row>
    <row r="94" spans="2:64" x14ac:dyDescent="0.35">
      <c r="B94" s="99" t="s">
        <v>272</v>
      </c>
      <c r="C94" s="207" t="str">
        <f t="shared" si="138"/>
        <v>Public</v>
      </c>
      <c r="F94" s="107"/>
      <c r="G94" s="88"/>
      <c r="H94" s="88"/>
    </row>
    <row r="95" spans="2:64" x14ac:dyDescent="0.35">
      <c r="B95" s="99" t="s">
        <v>273</v>
      </c>
      <c r="C95" s="207" t="str">
        <f t="shared" si="138"/>
        <v>Productive</v>
      </c>
      <c r="F95" s="107"/>
      <c r="G95" s="88"/>
      <c r="H95" s="88"/>
    </row>
    <row r="96" spans="2:64" x14ac:dyDescent="0.35">
      <c r="B96" s="99" t="s">
        <v>274</v>
      </c>
      <c r="C96" s="207" t="str">
        <f t="shared" si="138"/>
        <v>Anchor</v>
      </c>
      <c r="F96" s="107"/>
      <c r="G96" s="88"/>
      <c r="H96" s="88"/>
    </row>
    <row r="97" spans="1:64" x14ac:dyDescent="0.35">
      <c r="B97" s="99" t="s">
        <v>275</v>
      </c>
      <c r="C97" s="207" t="str">
        <f t="shared" si="138"/>
        <v>Other</v>
      </c>
      <c r="F97" s="107"/>
      <c r="G97" s="88"/>
      <c r="H97" s="88"/>
    </row>
    <row r="98" spans="1:64" x14ac:dyDescent="0.35">
      <c r="B98" s="99"/>
      <c r="F98" s="38"/>
      <c r="G98" s="47"/>
    </row>
    <row r="99" spans="1:64" x14ac:dyDescent="0.35">
      <c r="B99" s="66" t="s">
        <v>39</v>
      </c>
      <c r="E99" s="46" t="s">
        <v>26</v>
      </c>
      <c r="F99" s="33">
        <v>1</v>
      </c>
      <c r="G99" s="33">
        <f t="shared" ref="G99" si="139">F99+1</f>
        <v>2</v>
      </c>
      <c r="H99" s="33">
        <f t="shared" ref="H99" si="140">G99+1</f>
        <v>3</v>
      </c>
      <c r="I99" s="33">
        <f t="shared" ref="I99" si="141">H99+1</f>
        <v>4</v>
      </c>
      <c r="J99" s="33">
        <f t="shared" ref="J99" si="142">I99+1</f>
        <v>5</v>
      </c>
      <c r="K99" s="33">
        <f t="shared" ref="K99" si="143">J99+1</f>
        <v>6</v>
      </c>
      <c r="L99" s="33">
        <f t="shared" ref="L99" si="144">K99+1</f>
        <v>7</v>
      </c>
      <c r="M99" s="33">
        <f t="shared" ref="M99" si="145">L99+1</f>
        <v>8</v>
      </c>
      <c r="N99" s="33">
        <f t="shared" ref="N99" si="146">M99+1</f>
        <v>9</v>
      </c>
      <c r="O99" s="33">
        <f t="shared" ref="O99" si="147">N99+1</f>
        <v>10</v>
      </c>
      <c r="P99" s="33">
        <f t="shared" ref="P99" si="148">O99+1</f>
        <v>11</v>
      </c>
      <c r="Q99" s="33">
        <f t="shared" ref="Q99" si="149">P99+1</f>
        <v>12</v>
      </c>
      <c r="R99" s="33">
        <f t="shared" ref="R99" si="150">Q99+1</f>
        <v>13</v>
      </c>
      <c r="S99" s="33">
        <f t="shared" ref="S99" si="151">R99+1</f>
        <v>14</v>
      </c>
      <c r="T99" s="33">
        <f t="shared" ref="T99" si="152">S99+1</f>
        <v>15</v>
      </c>
      <c r="U99" s="33">
        <f t="shared" ref="U99" si="153">T99+1</f>
        <v>16</v>
      </c>
      <c r="V99" s="33">
        <f t="shared" ref="V99" si="154">U99+1</f>
        <v>17</v>
      </c>
      <c r="W99" s="33">
        <f t="shared" ref="W99" si="155">V99+1</f>
        <v>18</v>
      </c>
      <c r="X99" s="33">
        <f t="shared" ref="X99" si="156">W99+1</f>
        <v>19</v>
      </c>
      <c r="Y99" s="33">
        <f t="shared" ref="Y99" si="157">X99+1</f>
        <v>20</v>
      </c>
      <c r="Z99" s="33">
        <f t="shared" ref="Z99" si="158">Y99+1</f>
        <v>21</v>
      </c>
      <c r="AA99" s="33">
        <f t="shared" ref="AA99" si="159">Z99+1</f>
        <v>22</v>
      </c>
      <c r="AB99" s="33">
        <f t="shared" ref="AB99" si="160">AA99+1</f>
        <v>23</v>
      </c>
      <c r="AC99" s="33">
        <f t="shared" ref="AC99" si="161">AB99+1</f>
        <v>24</v>
      </c>
      <c r="AD99" s="33">
        <f t="shared" ref="AD99" si="162">AC99+1</f>
        <v>25</v>
      </c>
      <c r="AE99" s="33">
        <f t="shared" ref="AE99" si="163">AD99+1</f>
        <v>26</v>
      </c>
      <c r="AF99" s="33">
        <f t="shared" ref="AF99" si="164">AE99+1</f>
        <v>27</v>
      </c>
      <c r="AG99" s="33">
        <f t="shared" ref="AG99" si="165">AF99+1</f>
        <v>28</v>
      </c>
      <c r="AH99" s="33">
        <f t="shared" ref="AH99:AI99" si="166">AG99+1</f>
        <v>29</v>
      </c>
      <c r="AI99" s="33">
        <f t="shared" si="166"/>
        <v>30</v>
      </c>
    </row>
    <row r="100" spans="1:64" x14ac:dyDescent="0.35">
      <c r="B100" s="99" t="s">
        <v>270</v>
      </c>
      <c r="C100" s="207" t="str">
        <f>$C20</f>
        <v>Residential</v>
      </c>
      <c r="E100" s="1" t="s">
        <v>24</v>
      </c>
      <c r="F100" s="42">
        <f t="shared" ref="F100:AI100" si="167">IF(F$99=1,F79*$F92+$G92*$F$378*F62+$H92*F62,F79*$F92+$G92*$F$378*F62)</f>
        <v>0</v>
      </c>
      <c r="G100" s="42">
        <f t="shared" si="167"/>
        <v>0</v>
      </c>
      <c r="H100" s="42">
        <f t="shared" si="167"/>
        <v>0</v>
      </c>
      <c r="I100" s="42">
        <f t="shared" si="167"/>
        <v>0</v>
      </c>
      <c r="J100" s="42">
        <f t="shared" si="167"/>
        <v>0</v>
      </c>
      <c r="K100" s="42">
        <f t="shared" si="167"/>
        <v>0</v>
      </c>
      <c r="L100" s="42">
        <f t="shared" si="167"/>
        <v>0</v>
      </c>
      <c r="M100" s="42">
        <f t="shared" si="167"/>
        <v>0</v>
      </c>
      <c r="N100" s="42">
        <f t="shared" si="167"/>
        <v>0</v>
      </c>
      <c r="O100" s="42">
        <f t="shared" si="167"/>
        <v>0</v>
      </c>
      <c r="P100" s="42">
        <f t="shared" si="167"/>
        <v>0</v>
      </c>
      <c r="Q100" s="42">
        <f t="shared" si="167"/>
        <v>0</v>
      </c>
      <c r="R100" s="42">
        <f t="shared" si="167"/>
        <v>0</v>
      </c>
      <c r="S100" s="42">
        <f t="shared" si="167"/>
        <v>0</v>
      </c>
      <c r="T100" s="42">
        <f t="shared" si="167"/>
        <v>0</v>
      </c>
      <c r="U100" s="42">
        <f t="shared" si="167"/>
        <v>0</v>
      </c>
      <c r="V100" s="42">
        <f t="shared" si="167"/>
        <v>0</v>
      </c>
      <c r="W100" s="42">
        <f t="shared" si="167"/>
        <v>0</v>
      </c>
      <c r="X100" s="42">
        <f t="shared" si="167"/>
        <v>0</v>
      </c>
      <c r="Y100" s="42">
        <f t="shared" si="167"/>
        <v>0</v>
      </c>
      <c r="Z100" s="42">
        <f t="shared" si="167"/>
        <v>0</v>
      </c>
      <c r="AA100" s="42">
        <f t="shared" si="167"/>
        <v>0</v>
      </c>
      <c r="AB100" s="42">
        <f t="shared" si="167"/>
        <v>0</v>
      </c>
      <c r="AC100" s="42">
        <f t="shared" si="167"/>
        <v>0</v>
      </c>
      <c r="AD100" s="42">
        <f t="shared" si="167"/>
        <v>0</v>
      </c>
      <c r="AE100" s="42">
        <f t="shared" si="167"/>
        <v>0</v>
      </c>
      <c r="AF100" s="42">
        <f t="shared" si="167"/>
        <v>0</v>
      </c>
      <c r="AG100" s="42">
        <f t="shared" si="167"/>
        <v>0</v>
      </c>
      <c r="AH100" s="42">
        <f t="shared" si="167"/>
        <v>0</v>
      </c>
      <c r="AI100" s="42">
        <f t="shared" si="167"/>
        <v>0</v>
      </c>
    </row>
    <row r="101" spans="1:64" x14ac:dyDescent="0.35">
      <c r="B101" s="99" t="s">
        <v>271</v>
      </c>
      <c r="C101" s="207" t="str">
        <f t="shared" ref="C101:C105" si="168">$C21</f>
        <v>Commercial</v>
      </c>
      <c r="E101" s="1" t="s">
        <v>24</v>
      </c>
      <c r="F101" s="42">
        <f t="shared" ref="F101:AI101" si="169">IF(F$99=1,F80*$F93+$G93*$F$378*F63+$H93*F63,F80*$F93+$G93*$F$378*F63)</f>
        <v>0</v>
      </c>
      <c r="G101" s="42">
        <f t="shared" si="169"/>
        <v>0</v>
      </c>
      <c r="H101" s="42">
        <f t="shared" si="169"/>
        <v>0</v>
      </c>
      <c r="I101" s="42">
        <f t="shared" si="169"/>
        <v>0</v>
      </c>
      <c r="J101" s="42">
        <f t="shared" si="169"/>
        <v>0</v>
      </c>
      <c r="K101" s="42">
        <f t="shared" si="169"/>
        <v>0</v>
      </c>
      <c r="L101" s="42">
        <f t="shared" si="169"/>
        <v>0</v>
      </c>
      <c r="M101" s="42">
        <f t="shared" si="169"/>
        <v>0</v>
      </c>
      <c r="N101" s="42">
        <f t="shared" si="169"/>
        <v>0</v>
      </c>
      <c r="O101" s="42">
        <f t="shared" si="169"/>
        <v>0</v>
      </c>
      <c r="P101" s="42">
        <f t="shared" si="169"/>
        <v>0</v>
      </c>
      <c r="Q101" s="42">
        <f t="shared" si="169"/>
        <v>0</v>
      </c>
      <c r="R101" s="42">
        <f t="shared" si="169"/>
        <v>0</v>
      </c>
      <c r="S101" s="42">
        <f t="shared" si="169"/>
        <v>0</v>
      </c>
      <c r="T101" s="42">
        <f t="shared" si="169"/>
        <v>0</v>
      </c>
      <c r="U101" s="42">
        <f t="shared" si="169"/>
        <v>0</v>
      </c>
      <c r="V101" s="42">
        <f t="shared" si="169"/>
        <v>0</v>
      </c>
      <c r="W101" s="42">
        <f t="shared" si="169"/>
        <v>0</v>
      </c>
      <c r="X101" s="42">
        <f t="shared" si="169"/>
        <v>0</v>
      </c>
      <c r="Y101" s="42">
        <f t="shared" si="169"/>
        <v>0</v>
      </c>
      <c r="Z101" s="42">
        <f t="shared" si="169"/>
        <v>0</v>
      </c>
      <c r="AA101" s="42">
        <f t="shared" si="169"/>
        <v>0</v>
      </c>
      <c r="AB101" s="42">
        <f t="shared" si="169"/>
        <v>0</v>
      </c>
      <c r="AC101" s="42">
        <f t="shared" si="169"/>
        <v>0</v>
      </c>
      <c r="AD101" s="42">
        <f t="shared" si="169"/>
        <v>0</v>
      </c>
      <c r="AE101" s="42">
        <f t="shared" si="169"/>
        <v>0</v>
      </c>
      <c r="AF101" s="42">
        <f t="shared" si="169"/>
        <v>0</v>
      </c>
      <c r="AG101" s="42">
        <f t="shared" si="169"/>
        <v>0</v>
      </c>
      <c r="AH101" s="42">
        <f t="shared" si="169"/>
        <v>0</v>
      </c>
      <c r="AI101" s="42">
        <f t="shared" si="169"/>
        <v>0</v>
      </c>
    </row>
    <row r="102" spans="1:64" x14ac:dyDescent="0.35">
      <c r="B102" s="99" t="s">
        <v>272</v>
      </c>
      <c r="C102" s="207" t="str">
        <f t="shared" si="168"/>
        <v>Public</v>
      </c>
      <c r="E102" s="1" t="s">
        <v>24</v>
      </c>
      <c r="F102" s="42">
        <f t="shared" ref="F102:AI102" si="170">IF(F$99=1,F81*$F94+$G94*$F$378*F64+$H94*F64,F81*$F94+$G94*$F$378*F64)</f>
        <v>0</v>
      </c>
      <c r="G102" s="42">
        <f t="shared" si="170"/>
        <v>0</v>
      </c>
      <c r="H102" s="42">
        <f t="shared" si="170"/>
        <v>0</v>
      </c>
      <c r="I102" s="42">
        <f t="shared" si="170"/>
        <v>0</v>
      </c>
      <c r="J102" s="42">
        <f t="shared" si="170"/>
        <v>0</v>
      </c>
      <c r="K102" s="42">
        <f t="shared" si="170"/>
        <v>0</v>
      </c>
      <c r="L102" s="42">
        <f t="shared" si="170"/>
        <v>0</v>
      </c>
      <c r="M102" s="42">
        <f t="shared" si="170"/>
        <v>0</v>
      </c>
      <c r="N102" s="42">
        <f t="shared" si="170"/>
        <v>0</v>
      </c>
      <c r="O102" s="42">
        <f t="shared" si="170"/>
        <v>0</v>
      </c>
      <c r="P102" s="42">
        <f t="shared" si="170"/>
        <v>0</v>
      </c>
      <c r="Q102" s="42">
        <f t="shared" si="170"/>
        <v>0</v>
      </c>
      <c r="R102" s="42">
        <f t="shared" si="170"/>
        <v>0</v>
      </c>
      <c r="S102" s="42">
        <f t="shared" si="170"/>
        <v>0</v>
      </c>
      <c r="T102" s="42">
        <f t="shared" si="170"/>
        <v>0</v>
      </c>
      <c r="U102" s="42">
        <f t="shared" si="170"/>
        <v>0</v>
      </c>
      <c r="V102" s="42">
        <f t="shared" si="170"/>
        <v>0</v>
      </c>
      <c r="W102" s="42">
        <f t="shared" si="170"/>
        <v>0</v>
      </c>
      <c r="X102" s="42">
        <f t="shared" si="170"/>
        <v>0</v>
      </c>
      <c r="Y102" s="42">
        <f t="shared" si="170"/>
        <v>0</v>
      </c>
      <c r="Z102" s="42">
        <f t="shared" si="170"/>
        <v>0</v>
      </c>
      <c r="AA102" s="42">
        <f t="shared" si="170"/>
        <v>0</v>
      </c>
      <c r="AB102" s="42">
        <f t="shared" si="170"/>
        <v>0</v>
      </c>
      <c r="AC102" s="42">
        <f t="shared" si="170"/>
        <v>0</v>
      </c>
      <c r="AD102" s="42">
        <f t="shared" si="170"/>
        <v>0</v>
      </c>
      <c r="AE102" s="42">
        <f t="shared" si="170"/>
        <v>0</v>
      </c>
      <c r="AF102" s="42">
        <f t="shared" si="170"/>
        <v>0</v>
      </c>
      <c r="AG102" s="42">
        <f t="shared" si="170"/>
        <v>0</v>
      </c>
      <c r="AH102" s="42">
        <f t="shared" si="170"/>
        <v>0</v>
      </c>
      <c r="AI102" s="42">
        <f t="shared" si="170"/>
        <v>0</v>
      </c>
    </row>
    <row r="103" spans="1:64" x14ac:dyDescent="0.35">
      <c r="B103" s="99" t="s">
        <v>273</v>
      </c>
      <c r="C103" s="207" t="str">
        <f t="shared" si="168"/>
        <v>Productive</v>
      </c>
      <c r="E103" s="1" t="s">
        <v>24</v>
      </c>
      <c r="F103" s="42">
        <f t="shared" ref="F103:AI103" si="171">IF(F$99=1,F82*$F95+$G95*$F$378*F65+$H95*F65,F82*$F95+$G95*$F$378*F65)</f>
        <v>0</v>
      </c>
      <c r="G103" s="42">
        <f t="shared" si="171"/>
        <v>0</v>
      </c>
      <c r="H103" s="42">
        <f t="shared" si="171"/>
        <v>0</v>
      </c>
      <c r="I103" s="42">
        <f t="shared" si="171"/>
        <v>0</v>
      </c>
      <c r="J103" s="42">
        <f t="shared" si="171"/>
        <v>0</v>
      </c>
      <c r="K103" s="42">
        <f t="shared" si="171"/>
        <v>0</v>
      </c>
      <c r="L103" s="42">
        <f t="shared" si="171"/>
        <v>0</v>
      </c>
      <c r="M103" s="42">
        <f t="shared" si="171"/>
        <v>0</v>
      </c>
      <c r="N103" s="42">
        <f t="shared" si="171"/>
        <v>0</v>
      </c>
      <c r="O103" s="42">
        <f t="shared" si="171"/>
        <v>0</v>
      </c>
      <c r="P103" s="42">
        <f t="shared" si="171"/>
        <v>0</v>
      </c>
      <c r="Q103" s="42">
        <f t="shared" si="171"/>
        <v>0</v>
      </c>
      <c r="R103" s="42">
        <f t="shared" si="171"/>
        <v>0</v>
      </c>
      <c r="S103" s="42">
        <f t="shared" si="171"/>
        <v>0</v>
      </c>
      <c r="T103" s="42">
        <f t="shared" si="171"/>
        <v>0</v>
      </c>
      <c r="U103" s="42">
        <f t="shared" si="171"/>
        <v>0</v>
      </c>
      <c r="V103" s="42">
        <f t="shared" si="171"/>
        <v>0</v>
      </c>
      <c r="W103" s="42">
        <f t="shared" si="171"/>
        <v>0</v>
      </c>
      <c r="X103" s="42">
        <f t="shared" si="171"/>
        <v>0</v>
      </c>
      <c r="Y103" s="42">
        <f t="shared" si="171"/>
        <v>0</v>
      </c>
      <c r="Z103" s="42">
        <f t="shared" si="171"/>
        <v>0</v>
      </c>
      <c r="AA103" s="42">
        <f t="shared" si="171"/>
        <v>0</v>
      </c>
      <c r="AB103" s="42">
        <f t="shared" si="171"/>
        <v>0</v>
      </c>
      <c r="AC103" s="42">
        <f t="shared" si="171"/>
        <v>0</v>
      </c>
      <c r="AD103" s="42">
        <f t="shared" si="171"/>
        <v>0</v>
      </c>
      <c r="AE103" s="42">
        <f t="shared" si="171"/>
        <v>0</v>
      </c>
      <c r="AF103" s="42">
        <f t="shared" si="171"/>
        <v>0</v>
      </c>
      <c r="AG103" s="42">
        <f t="shared" si="171"/>
        <v>0</v>
      </c>
      <c r="AH103" s="42">
        <f t="shared" si="171"/>
        <v>0</v>
      </c>
      <c r="AI103" s="42">
        <f t="shared" si="171"/>
        <v>0</v>
      </c>
    </row>
    <row r="104" spans="1:64" x14ac:dyDescent="0.35">
      <c r="B104" s="99" t="s">
        <v>274</v>
      </c>
      <c r="C104" s="207" t="str">
        <f t="shared" si="168"/>
        <v>Anchor</v>
      </c>
      <c r="E104" s="1" t="s">
        <v>24</v>
      </c>
      <c r="F104" s="42">
        <f t="shared" ref="F104:AI104" si="172">IF(F$99=1,F83*$F96+$G96*$F$378*F66+$H96*F66,F83*$F96+$G96*$F$378*F66)</f>
        <v>0</v>
      </c>
      <c r="G104" s="42">
        <f t="shared" si="172"/>
        <v>0</v>
      </c>
      <c r="H104" s="42">
        <f t="shared" si="172"/>
        <v>0</v>
      </c>
      <c r="I104" s="42">
        <f t="shared" si="172"/>
        <v>0</v>
      </c>
      <c r="J104" s="42">
        <f t="shared" si="172"/>
        <v>0</v>
      </c>
      <c r="K104" s="42">
        <f t="shared" si="172"/>
        <v>0</v>
      </c>
      <c r="L104" s="42">
        <f t="shared" si="172"/>
        <v>0</v>
      </c>
      <c r="M104" s="42">
        <f t="shared" si="172"/>
        <v>0</v>
      </c>
      <c r="N104" s="42">
        <f t="shared" si="172"/>
        <v>0</v>
      </c>
      <c r="O104" s="42">
        <f t="shared" si="172"/>
        <v>0</v>
      </c>
      <c r="P104" s="42">
        <f t="shared" si="172"/>
        <v>0</v>
      </c>
      <c r="Q104" s="42">
        <f t="shared" si="172"/>
        <v>0</v>
      </c>
      <c r="R104" s="42">
        <f t="shared" si="172"/>
        <v>0</v>
      </c>
      <c r="S104" s="42">
        <f t="shared" si="172"/>
        <v>0</v>
      </c>
      <c r="T104" s="42">
        <f t="shared" si="172"/>
        <v>0</v>
      </c>
      <c r="U104" s="42">
        <f t="shared" si="172"/>
        <v>0</v>
      </c>
      <c r="V104" s="42">
        <f t="shared" si="172"/>
        <v>0</v>
      </c>
      <c r="W104" s="42">
        <f t="shared" si="172"/>
        <v>0</v>
      </c>
      <c r="X104" s="42">
        <f t="shared" si="172"/>
        <v>0</v>
      </c>
      <c r="Y104" s="42">
        <f t="shared" si="172"/>
        <v>0</v>
      </c>
      <c r="Z104" s="42">
        <f t="shared" si="172"/>
        <v>0</v>
      </c>
      <c r="AA104" s="42">
        <f t="shared" si="172"/>
        <v>0</v>
      </c>
      <c r="AB104" s="42">
        <f t="shared" si="172"/>
        <v>0</v>
      </c>
      <c r="AC104" s="42">
        <f t="shared" si="172"/>
        <v>0</v>
      </c>
      <c r="AD104" s="42">
        <f t="shared" si="172"/>
        <v>0</v>
      </c>
      <c r="AE104" s="42">
        <f t="shared" si="172"/>
        <v>0</v>
      </c>
      <c r="AF104" s="42">
        <f t="shared" si="172"/>
        <v>0</v>
      </c>
      <c r="AG104" s="42">
        <f t="shared" si="172"/>
        <v>0</v>
      </c>
      <c r="AH104" s="42">
        <f t="shared" si="172"/>
        <v>0</v>
      </c>
      <c r="AI104" s="42">
        <f t="shared" si="172"/>
        <v>0</v>
      </c>
    </row>
    <row r="105" spans="1:64" x14ac:dyDescent="0.35">
      <c r="B105" s="99" t="s">
        <v>275</v>
      </c>
      <c r="C105" s="207" t="str">
        <f t="shared" si="168"/>
        <v>Other</v>
      </c>
      <c r="E105" s="1" t="s">
        <v>24</v>
      </c>
      <c r="F105" s="42">
        <f t="shared" ref="F105:AI105" si="173">IF(F$99=1,F84*$F97+$G97*$F$378*F67+$H97*F67,F84*$F97+$G97*$F$378*F67)</f>
        <v>0</v>
      </c>
      <c r="G105" s="42">
        <f t="shared" si="173"/>
        <v>0</v>
      </c>
      <c r="H105" s="42">
        <f t="shared" si="173"/>
        <v>0</v>
      </c>
      <c r="I105" s="42">
        <f t="shared" si="173"/>
        <v>0</v>
      </c>
      <c r="J105" s="42">
        <f t="shared" si="173"/>
        <v>0</v>
      </c>
      <c r="K105" s="42">
        <f t="shared" si="173"/>
        <v>0</v>
      </c>
      <c r="L105" s="42">
        <f t="shared" si="173"/>
        <v>0</v>
      </c>
      <c r="M105" s="42">
        <f t="shared" si="173"/>
        <v>0</v>
      </c>
      <c r="N105" s="42">
        <f t="shared" si="173"/>
        <v>0</v>
      </c>
      <c r="O105" s="42">
        <f t="shared" si="173"/>
        <v>0</v>
      </c>
      <c r="P105" s="42">
        <f t="shared" si="173"/>
        <v>0</v>
      </c>
      <c r="Q105" s="42">
        <f t="shared" si="173"/>
        <v>0</v>
      </c>
      <c r="R105" s="42">
        <f t="shared" si="173"/>
        <v>0</v>
      </c>
      <c r="S105" s="42">
        <f t="shared" si="173"/>
        <v>0</v>
      </c>
      <c r="T105" s="42">
        <f t="shared" si="173"/>
        <v>0</v>
      </c>
      <c r="U105" s="42">
        <f t="shared" si="173"/>
        <v>0</v>
      </c>
      <c r="V105" s="42">
        <f t="shared" si="173"/>
        <v>0</v>
      </c>
      <c r="W105" s="42">
        <f t="shared" si="173"/>
        <v>0</v>
      </c>
      <c r="X105" s="42">
        <f t="shared" si="173"/>
        <v>0</v>
      </c>
      <c r="Y105" s="42">
        <f t="shared" si="173"/>
        <v>0</v>
      </c>
      <c r="Z105" s="42">
        <f t="shared" si="173"/>
        <v>0</v>
      </c>
      <c r="AA105" s="42">
        <f t="shared" si="173"/>
        <v>0</v>
      </c>
      <c r="AB105" s="42">
        <f t="shared" si="173"/>
        <v>0</v>
      </c>
      <c r="AC105" s="42">
        <f t="shared" si="173"/>
        <v>0</v>
      </c>
      <c r="AD105" s="42">
        <f t="shared" si="173"/>
        <v>0</v>
      </c>
      <c r="AE105" s="42">
        <f t="shared" si="173"/>
        <v>0</v>
      </c>
      <c r="AF105" s="42">
        <f t="shared" si="173"/>
        <v>0</v>
      </c>
      <c r="AG105" s="42">
        <f t="shared" si="173"/>
        <v>0</v>
      </c>
      <c r="AH105" s="42">
        <f t="shared" si="173"/>
        <v>0</v>
      </c>
      <c r="AI105" s="42">
        <f t="shared" si="173"/>
        <v>0</v>
      </c>
    </row>
    <row r="106" spans="1:64" x14ac:dyDescent="0.35">
      <c r="B106" s="29" t="s">
        <v>148</v>
      </c>
      <c r="E106" s="16" t="s">
        <v>24</v>
      </c>
      <c r="F106" s="42">
        <f t="shared" ref="F106:AB106" si="174">F85*$F$92</f>
        <v>0</v>
      </c>
      <c r="G106" s="42">
        <f t="shared" si="174"/>
        <v>0</v>
      </c>
      <c r="H106" s="42">
        <f t="shared" si="174"/>
        <v>0</v>
      </c>
      <c r="I106" s="42">
        <f t="shared" si="174"/>
        <v>0</v>
      </c>
      <c r="J106" s="42">
        <f t="shared" si="174"/>
        <v>0</v>
      </c>
      <c r="K106" s="42">
        <f t="shared" si="174"/>
        <v>0</v>
      </c>
      <c r="L106" s="42">
        <f t="shared" si="174"/>
        <v>0</v>
      </c>
      <c r="M106" s="42">
        <f t="shared" si="174"/>
        <v>0</v>
      </c>
      <c r="N106" s="42">
        <f t="shared" si="174"/>
        <v>0</v>
      </c>
      <c r="O106" s="42">
        <f t="shared" si="174"/>
        <v>0</v>
      </c>
      <c r="P106" s="42">
        <f t="shared" si="174"/>
        <v>0</v>
      </c>
      <c r="Q106" s="42">
        <f t="shared" si="174"/>
        <v>0</v>
      </c>
      <c r="R106" s="42">
        <f t="shared" si="174"/>
        <v>0</v>
      </c>
      <c r="S106" s="42">
        <f t="shared" si="174"/>
        <v>0</v>
      </c>
      <c r="T106" s="42">
        <f t="shared" si="174"/>
        <v>0</v>
      </c>
      <c r="U106" s="42">
        <f t="shared" si="174"/>
        <v>0</v>
      </c>
      <c r="V106" s="42">
        <f t="shared" si="174"/>
        <v>0</v>
      </c>
      <c r="W106" s="42">
        <f t="shared" si="174"/>
        <v>0</v>
      </c>
      <c r="X106" s="42">
        <f t="shared" si="174"/>
        <v>0</v>
      </c>
      <c r="Y106" s="42">
        <f t="shared" si="174"/>
        <v>0</v>
      </c>
      <c r="Z106" s="42">
        <f t="shared" si="174"/>
        <v>0</v>
      </c>
      <c r="AA106" s="42">
        <f t="shared" si="174"/>
        <v>0</v>
      </c>
      <c r="AB106" s="42">
        <f t="shared" si="174"/>
        <v>0</v>
      </c>
      <c r="AC106" s="42">
        <f t="shared" ref="AC106:AI106" si="175">AC85*$F$92</f>
        <v>0</v>
      </c>
      <c r="AD106" s="42">
        <f t="shared" si="175"/>
        <v>0</v>
      </c>
      <c r="AE106" s="42">
        <f t="shared" si="175"/>
        <v>0</v>
      </c>
      <c r="AF106" s="42">
        <f t="shared" si="175"/>
        <v>0</v>
      </c>
      <c r="AG106" s="42">
        <f t="shared" si="175"/>
        <v>0</v>
      </c>
      <c r="AH106" s="42">
        <f t="shared" si="175"/>
        <v>0</v>
      </c>
      <c r="AI106" s="42">
        <f t="shared" si="175"/>
        <v>0</v>
      </c>
    </row>
    <row r="107" spans="1:64" x14ac:dyDescent="0.35">
      <c r="B107" s="35"/>
      <c r="E107" s="37"/>
      <c r="F107" s="41"/>
      <c r="G107" s="24"/>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row>
    <row r="108" spans="1:64" x14ac:dyDescent="0.35">
      <c r="E108" s="46" t="s">
        <v>26</v>
      </c>
      <c r="F108" s="33">
        <v>1</v>
      </c>
      <c r="G108" s="33">
        <f t="shared" ref="G108" si="176">F108+1</f>
        <v>2</v>
      </c>
      <c r="H108" s="33">
        <f t="shared" ref="H108" si="177">G108+1</f>
        <v>3</v>
      </c>
      <c r="I108" s="33">
        <f t="shared" ref="I108" si="178">H108+1</f>
        <v>4</v>
      </c>
      <c r="J108" s="33">
        <f t="shared" ref="J108" si="179">I108+1</f>
        <v>5</v>
      </c>
      <c r="K108" s="33">
        <f t="shared" ref="K108" si="180">J108+1</f>
        <v>6</v>
      </c>
      <c r="L108" s="33">
        <f t="shared" ref="L108" si="181">K108+1</f>
        <v>7</v>
      </c>
      <c r="M108" s="33">
        <f t="shared" ref="M108" si="182">L108+1</f>
        <v>8</v>
      </c>
      <c r="N108" s="33">
        <f t="shared" ref="N108" si="183">M108+1</f>
        <v>9</v>
      </c>
      <c r="O108" s="33">
        <f t="shared" ref="O108" si="184">N108+1</f>
        <v>10</v>
      </c>
      <c r="P108" s="33">
        <f t="shared" ref="P108" si="185">O108+1</f>
        <v>11</v>
      </c>
      <c r="Q108" s="33">
        <f t="shared" ref="Q108" si="186">P108+1</f>
        <v>12</v>
      </c>
      <c r="R108" s="33">
        <f t="shared" ref="R108" si="187">Q108+1</f>
        <v>13</v>
      </c>
      <c r="S108" s="33">
        <f t="shared" ref="S108" si="188">R108+1</f>
        <v>14</v>
      </c>
      <c r="T108" s="33">
        <f t="shared" ref="T108" si="189">S108+1</f>
        <v>15</v>
      </c>
      <c r="U108" s="33">
        <f t="shared" ref="U108" si="190">T108+1</f>
        <v>16</v>
      </c>
      <c r="V108" s="33">
        <f t="shared" ref="V108" si="191">U108+1</f>
        <v>17</v>
      </c>
      <c r="W108" s="33">
        <f t="shared" ref="W108" si="192">V108+1</f>
        <v>18</v>
      </c>
      <c r="X108" s="33">
        <f t="shared" ref="X108" si="193">W108+1</f>
        <v>19</v>
      </c>
      <c r="Y108" s="33">
        <f t="shared" ref="Y108" si="194">X108+1</f>
        <v>20</v>
      </c>
      <c r="Z108" s="33">
        <f t="shared" ref="Z108" si="195">Y108+1</f>
        <v>21</v>
      </c>
      <c r="AA108" s="33">
        <f t="shared" ref="AA108" si="196">Z108+1</f>
        <v>22</v>
      </c>
      <c r="AB108" s="33">
        <f t="shared" ref="AB108" si="197">AA108+1</f>
        <v>23</v>
      </c>
      <c r="AC108" s="33">
        <f t="shared" ref="AC108" si="198">AB108+1</f>
        <v>24</v>
      </c>
      <c r="AD108" s="33">
        <f t="shared" ref="AD108" si="199">AC108+1</f>
        <v>25</v>
      </c>
      <c r="AE108" s="33">
        <f t="shared" ref="AE108" si="200">AD108+1</f>
        <v>26</v>
      </c>
      <c r="AF108" s="33">
        <f t="shared" ref="AF108" si="201">AE108+1</f>
        <v>27</v>
      </c>
      <c r="AG108" s="33">
        <f t="shared" ref="AG108" si="202">AF108+1</f>
        <v>28</v>
      </c>
      <c r="AH108" s="33">
        <f t="shared" ref="AH108:AI108" si="203">AG108+1</f>
        <v>29</v>
      </c>
      <c r="AI108" s="33">
        <f t="shared" si="203"/>
        <v>30</v>
      </c>
    </row>
    <row r="109" spans="1:64" x14ac:dyDescent="0.35">
      <c r="B109" s="75" t="s">
        <v>213</v>
      </c>
      <c r="E109" s="1" t="s">
        <v>13</v>
      </c>
      <c r="F109" s="181">
        <f>IFERROR(F106/F85,0)</f>
        <v>0</v>
      </c>
      <c r="G109" s="181">
        <f t="shared" ref="G109:AI109" si="204">IFERROR(G106/G85,0)</f>
        <v>0</v>
      </c>
      <c r="H109" s="181">
        <f t="shared" si="204"/>
        <v>0</v>
      </c>
      <c r="I109" s="181">
        <f t="shared" si="204"/>
        <v>0</v>
      </c>
      <c r="J109" s="181">
        <f t="shared" si="204"/>
        <v>0</v>
      </c>
      <c r="K109" s="181">
        <f t="shared" si="204"/>
        <v>0</v>
      </c>
      <c r="L109" s="181">
        <f t="shared" si="204"/>
        <v>0</v>
      </c>
      <c r="M109" s="181">
        <f t="shared" si="204"/>
        <v>0</v>
      </c>
      <c r="N109" s="181">
        <f t="shared" si="204"/>
        <v>0</v>
      </c>
      <c r="O109" s="181">
        <f t="shared" si="204"/>
        <v>0</v>
      </c>
      <c r="P109" s="181">
        <f t="shared" si="204"/>
        <v>0</v>
      </c>
      <c r="Q109" s="181">
        <f t="shared" si="204"/>
        <v>0</v>
      </c>
      <c r="R109" s="181">
        <f t="shared" si="204"/>
        <v>0</v>
      </c>
      <c r="S109" s="181">
        <f t="shared" si="204"/>
        <v>0</v>
      </c>
      <c r="T109" s="181">
        <f t="shared" si="204"/>
        <v>0</v>
      </c>
      <c r="U109" s="181">
        <f t="shared" si="204"/>
        <v>0</v>
      </c>
      <c r="V109" s="181">
        <f t="shared" si="204"/>
        <v>0</v>
      </c>
      <c r="W109" s="181">
        <f t="shared" si="204"/>
        <v>0</v>
      </c>
      <c r="X109" s="181">
        <f t="shared" si="204"/>
        <v>0</v>
      </c>
      <c r="Y109" s="181">
        <f t="shared" si="204"/>
        <v>0</v>
      </c>
      <c r="Z109" s="181">
        <f t="shared" si="204"/>
        <v>0</v>
      </c>
      <c r="AA109" s="181">
        <f t="shared" si="204"/>
        <v>0</v>
      </c>
      <c r="AB109" s="181">
        <f t="shared" si="204"/>
        <v>0</v>
      </c>
      <c r="AC109" s="181">
        <f t="shared" si="204"/>
        <v>0</v>
      </c>
      <c r="AD109" s="181">
        <f t="shared" si="204"/>
        <v>0</v>
      </c>
      <c r="AE109" s="181">
        <f t="shared" si="204"/>
        <v>0</v>
      </c>
      <c r="AF109" s="181">
        <f t="shared" si="204"/>
        <v>0</v>
      </c>
      <c r="AG109" s="181">
        <f t="shared" si="204"/>
        <v>0</v>
      </c>
      <c r="AH109" s="181">
        <f t="shared" si="204"/>
        <v>0</v>
      </c>
      <c r="AI109" s="181">
        <f t="shared" si="204"/>
        <v>0</v>
      </c>
    </row>
    <row r="110" spans="1:64" x14ac:dyDescent="0.35">
      <c r="B110" s="35"/>
      <c r="E110" s="37"/>
      <c r="F110" s="41"/>
      <c r="G110" s="24"/>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row>
    <row r="111" spans="1:64" x14ac:dyDescent="0.35">
      <c r="A111" s="20"/>
      <c r="B111" s="11" t="s">
        <v>42</v>
      </c>
      <c r="C111" s="11"/>
      <c r="D111" s="11"/>
      <c r="E111" s="11"/>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row>
    <row r="112" spans="1:64" x14ac:dyDescent="0.35">
      <c r="B112" s="17"/>
      <c r="E112" s="17"/>
      <c r="F112" s="15"/>
      <c r="G112" s="15"/>
      <c r="H112" s="15"/>
      <c r="S112" s="49"/>
    </row>
    <row r="113" spans="1:36" x14ac:dyDescent="0.35">
      <c r="A113" s="65"/>
      <c r="B113" s="1" t="s">
        <v>43</v>
      </c>
      <c r="E113" s="1" t="s">
        <v>7</v>
      </c>
      <c r="F113" s="167" t="s">
        <v>220</v>
      </c>
      <c r="H113"/>
      <c r="K113" s="50"/>
      <c r="S113" s="49"/>
    </row>
    <row r="114" spans="1:36" x14ac:dyDescent="0.35">
      <c r="F114" s="87"/>
      <c r="K114" s="50"/>
      <c r="S114" s="49"/>
    </row>
    <row r="115" spans="1:36" x14ac:dyDescent="0.35">
      <c r="B115" s="16" t="s">
        <v>44</v>
      </c>
      <c r="F115" s="87"/>
    </row>
    <row r="116" spans="1:36" x14ac:dyDescent="0.35">
      <c r="B116" s="17" t="s">
        <v>45</v>
      </c>
      <c r="E116" s="1" t="s">
        <v>21</v>
      </c>
      <c r="F116" s="130">
        <v>150</v>
      </c>
    </row>
    <row r="117" spans="1:36" x14ac:dyDescent="0.35">
      <c r="B117" s="17" t="s">
        <v>46</v>
      </c>
      <c r="E117" s="1" t="s">
        <v>21</v>
      </c>
      <c r="F117" s="130">
        <v>80</v>
      </c>
    </row>
    <row r="118" spans="1:36" x14ac:dyDescent="0.35">
      <c r="B118" s="17" t="s">
        <v>47</v>
      </c>
      <c r="E118" s="1" t="s">
        <v>21</v>
      </c>
      <c r="F118" s="130">
        <v>40</v>
      </c>
    </row>
    <row r="119" spans="1:36" x14ac:dyDescent="0.35">
      <c r="B119" s="17" t="s">
        <v>48</v>
      </c>
      <c r="E119" s="1" t="s">
        <v>21</v>
      </c>
      <c r="F119" s="130">
        <v>587</v>
      </c>
    </row>
    <row r="120" spans="1:36" x14ac:dyDescent="0.35">
      <c r="B120" s="17" t="s">
        <v>49</v>
      </c>
      <c r="E120" s="1" t="s">
        <v>21</v>
      </c>
      <c r="F120" s="130">
        <v>10</v>
      </c>
    </row>
    <row r="121" spans="1:36" x14ac:dyDescent="0.35">
      <c r="B121" s="17" t="s">
        <v>50</v>
      </c>
      <c r="E121" s="1" t="s">
        <v>21</v>
      </c>
      <c r="F121" s="130">
        <v>658</v>
      </c>
    </row>
    <row r="122" spans="1:36" x14ac:dyDescent="0.35">
      <c r="B122" s="76" t="s">
        <v>53</v>
      </c>
      <c r="C122" s="76"/>
      <c r="D122" s="76"/>
      <c r="E122" s="38" t="s">
        <v>21</v>
      </c>
      <c r="F122" s="130">
        <v>39000</v>
      </c>
      <c r="H122" s="28"/>
      <c r="I122" s="28"/>
    </row>
    <row r="123" spans="1:36" x14ac:dyDescent="0.35">
      <c r="B123" s="17" t="s">
        <v>51</v>
      </c>
      <c r="E123" s="1" t="s">
        <v>21</v>
      </c>
      <c r="F123" s="130"/>
      <c r="H123" s="28"/>
      <c r="I123" s="28"/>
    </row>
    <row r="124" spans="1:36" s="38" customFormat="1" x14ac:dyDescent="0.35">
      <c r="B124" s="78" t="s">
        <v>215</v>
      </c>
      <c r="C124" s="51"/>
      <c r="D124" s="51"/>
      <c r="E124" s="79" t="s">
        <v>21</v>
      </c>
      <c r="F124" s="163"/>
      <c r="G124" s="1"/>
      <c r="H124" s="77"/>
      <c r="I124" s="77"/>
      <c r="J124" s="1"/>
      <c r="AJ124" s="1"/>
    </row>
    <row r="125" spans="1:36" x14ac:dyDescent="0.35">
      <c r="B125" s="29" t="s">
        <v>248</v>
      </c>
      <c r="E125" s="16" t="s">
        <v>21</v>
      </c>
      <c r="F125" s="173">
        <f>IF(F124=0,SUM(F116:F123),F124)</f>
        <v>40525</v>
      </c>
      <c r="I125" s="28"/>
    </row>
    <row r="126" spans="1:36" x14ac:dyDescent="0.35">
      <c r="B126" s="29"/>
      <c r="E126" s="16"/>
      <c r="F126" s="73"/>
      <c r="H126" s="28"/>
      <c r="I126" s="28"/>
      <c r="J126" s="28"/>
    </row>
    <row r="127" spans="1:36" x14ac:dyDescent="0.35">
      <c r="B127" s="27" t="s">
        <v>232</v>
      </c>
      <c r="C127" s="27"/>
      <c r="D127" s="27"/>
      <c r="E127" s="27"/>
      <c r="H127" s="28"/>
      <c r="I127" s="28"/>
      <c r="J127" s="28"/>
      <c r="K127" s="28"/>
      <c r="L127" s="28"/>
    </row>
    <row r="128" spans="1:36" x14ac:dyDescent="0.35">
      <c r="B128" s="17" t="s">
        <v>54</v>
      </c>
      <c r="E128" s="1" t="s">
        <v>24</v>
      </c>
      <c r="F128" s="130">
        <v>0</v>
      </c>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row>
    <row r="129" spans="2:65" x14ac:dyDescent="0.35">
      <c r="B129" s="17" t="s">
        <v>55</v>
      </c>
      <c r="E129" s="1" t="s">
        <v>24</v>
      </c>
      <c r="F129" s="130">
        <v>10</v>
      </c>
      <c r="H129" s="28"/>
      <c r="I129" s="28"/>
      <c r="J129" s="28"/>
      <c r="K129" s="28"/>
      <c r="L129" s="28"/>
    </row>
    <row r="130" spans="2:65" x14ac:dyDescent="0.35">
      <c r="B130" s="17" t="s">
        <v>51</v>
      </c>
      <c r="E130" s="1" t="s">
        <v>24</v>
      </c>
      <c r="F130" s="130"/>
      <c r="G130" s="38"/>
      <c r="H130" s="28"/>
      <c r="I130" s="28"/>
      <c r="J130" s="28"/>
      <c r="K130" s="28"/>
      <c r="L130" s="28"/>
    </row>
    <row r="131" spans="2:65" s="38" customFormat="1" x14ac:dyDescent="0.35">
      <c r="B131" s="80" t="s">
        <v>214</v>
      </c>
      <c r="C131" s="5"/>
      <c r="D131" s="5"/>
      <c r="E131" s="79" t="s">
        <v>24</v>
      </c>
      <c r="F131" s="163"/>
      <c r="H131" s="77"/>
      <c r="I131" s="77"/>
      <c r="J131" s="28"/>
      <c r="AJ131" s="1"/>
    </row>
    <row r="132" spans="2:65" x14ac:dyDescent="0.35">
      <c r="B132" s="21" t="s">
        <v>249</v>
      </c>
      <c r="E132" s="16" t="s">
        <v>24</v>
      </c>
      <c r="F132" s="173">
        <f>IF(F131=0,SUM(F128:F130),F131)</f>
        <v>10</v>
      </c>
      <c r="G132" s="81"/>
      <c r="J132" s="28"/>
    </row>
    <row r="133" spans="2:65" x14ac:dyDescent="0.35"/>
    <row r="134" spans="2:65" ht="43.5" x14ac:dyDescent="0.35">
      <c r="B134" s="224" t="s">
        <v>293</v>
      </c>
      <c r="C134" s="16"/>
      <c r="D134" s="16"/>
      <c r="E134" s="16"/>
      <c r="F134" s="194" t="s">
        <v>279</v>
      </c>
      <c r="G134" s="161"/>
      <c r="H134" s="122"/>
      <c r="I134" s="87"/>
      <c r="J134" s="87"/>
      <c r="K134" s="87"/>
    </row>
    <row r="135" spans="2:65" x14ac:dyDescent="0.35">
      <c r="B135" s="190"/>
      <c r="C135" s="16"/>
      <c r="D135" s="16"/>
      <c r="E135" s="10" t="s">
        <v>259</v>
      </c>
      <c r="F135" s="125">
        <v>1</v>
      </c>
      <c r="G135" s="125">
        <f t="shared" ref="G135" si="205">F135+1</f>
        <v>2</v>
      </c>
      <c r="H135" s="125">
        <f t="shared" ref="H135" si="206">G135+1</f>
        <v>3</v>
      </c>
      <c r="I135" s="125">
        <f t="shared" ref="I135" si="207">H135+1</f>
        <v>4</v>
      </c>
      <c r="J135" s="125">
        <f t="shared" ref="J135" si="208">I135+1</f>
        <v>5</v>
      </c>
      <c r="K135" s="125">
        <f t="shared" ref="K135" si="209">J135+1</f>
        <v>6</v>
      </c>
      <c r="L135" s="125">
        <f t="shared" ref="L135" si="210">K135+1</f>
        <v>7</v>
      </c>
      <c r="M135" s="125">
        <f t="shared" ref="M135" si="211">L135+1</f>
        <v>8</v>
      </c>
      <c r="N135" s="125">
        <f t="shared" ref="N135" si="212">M135+1</f>
        <v>9</v>
      </c>
      <c r="O135" s="125">
        <f t="shared" ref="O135" si="213">N135+1</f>
        <v>10</v>
      </c>
      <c r="P135" s="125">
        <f t="shared" ref="P135" si="214">O135+1</f>
        <v>11</v>
      </c>
      <c r="Q135" s="125">
        <f t="shared" ref="Q135" si="215">P135+1</f>
        <v>12</v>
      </c>
      <c r="R135" s="125">
        <f t="shared" ref="R135" si="216">Q135+1</f>
        <v>13</v>
      </c>
      <c r="S135" s="125">
        <f t="shared" ref="S135" si="217">R135+1</f>
        <v>14</v>
      </c>
      <c r="T135" s="125">
        <f t="shared" ref="T135" si="218">S135+1</f>
        <v>15</v>
      </c>
      <c r="U135" s="125">
        <f t="shared" ref="U135" si="219">T135+1</f>
        <v>16</v>
      </c>
      <c r="V135" s="125">
        <f t="shared" ref="V135" si="220">U135+1</f>
        <v>17</v>
      </c>
      <c r="W135" s="125">
        <f t="shared" ref="W135" si="221">V135+1</f>
        <v>18</v>
      </c>
      <c r="X135" s="125">
        <f t="shared" ref="X135" si="222">W135+1</f>
        <v>19</v>
      </c>
      <c r="Y135" s="125">
        <f t="shared" ref="Y135" si="223">X135+1</f>
        <v>20</v>
      </c>
      <c r="Z135" s="125">
        <f t="shared" ref="Z135" si="224">Y135+1</f>
        <v>21</v>
      </c>
      <c r="AA135" s="125">
        <f t="shared" ref="AA135" si="225">Z135+1</f>
        <v>22</v>
      </c>
      <c r="AB135" s="125">
        <f t="shared" ref="AB135" si="226">AA135+1</f>
        <v>23</v>
      </c>
      <c r="AC135" s="125">
        <f t="shared" ref="AC135" si="227">AB135+1</f>
        <v>24</v>
      </c>
      <c r="AD135" s="125">
        <f t="shared" ref="AD135" si="228">AC135+1</f>
        <v>25</v>
      </c>
      <c r="AE135" s="125">
        <f t="shared" ref="AE135" si="229">AD135+1</f>
        <v>26</v>
      </c>
      <c r="AF135" s="125">
        <f t="shared" ref="AF135" si="230">AE135+1</f>
        <v>27</v>
      </c>
      <c r="AG135" s="125">
        <f t="shared" ref="AG135" si="231">AF135+1</f>
        <v>28</v>
      </c>
      <c r="AH135" s="125">
        <f t="shared" ref="AH135" si="232">AG135+1</f>
        <v>29</v>
      </c>
      <c r="AI135" s="125">
        <f t="shared" ref="AI135" si="233">AH135+1</f>
        <v>30</v>
      </c>
      <c r="AJ135" s="125">
        <f t="shared" ref="AJ135" si="234">AI135+1</f>
        <v>31</v>
      </c>
      <c r="AK135" s="125">
        <f t="shared" ref="AK135" si="235">AJ135+1</f>
        <v>32</v>
      </c>
      <c r="AL135" s="125">
        <f t="shared" ref="AL135" si="236">AK135+1</f>
        <v>33</v>
      </c>
      <c r="AM135" s="125">
        <f t="shared" ref="AM135" si="237">AL135+1</f>
        <v>34</v>
      </c>
      <c r="AN135" s="125">
        <f t="shared" ref="AN135" si="238">AM135+1</f>
        <v>35</v>
      </c>
      <c r="AO135" s="125">
        <f t="shared" ref="AO135" si="239">AN135+1</f>
        <v>36</v>
      </c>
      <c r="AP135" s="125">
        <f t="shared" ref="AP135" si="240">AO135+1</f>
        <v>37</v>
      </c>
      <c r="AQ135" s="125">
        <f t="shared" ref="AQ135" si="241">AP135+1</f>
        <v>38</v>
      </c>
      <c r="AR135" s="125">
        <f t="shared" ref="AR135" si="242">AQ135+1</f>
        <v>39</v>
      </c>
      <c r="AS135" s="125">
        <f t="shared" ref="AS135" si="243">AR135+1</f>
        <v>40</v>
      </c>
      <c r="AT135" s="125">
        <f t="shared" ref="AT135" si="244">AS135+1</f>
        <v>41</v>
      </c>
      <c r="AU135" s="125">
        <f t="shared" ref="AU135" si="245">AT135+1</f>
        <v>42</v>
      </c>
      <c r="AV135" s="125">
        <f t="shared" ref="AV135" si="246">AU135+1</f>
        <v>43</v>
      </c>
      <c r="AW135" s="125">
        <f t="shared" ref="AW135" si="247">AV135+1</f>
        <v>44</v>
      </c>
      <c r="AX135" s="125">
        <f t="shared" ref="AX135" si="248">AW135+1</f>
        <v>45</v>
      </c>
      <c r="AY135" s="125">
        <f t="shared" ref="AY135" si="249">AX135+1</f>
        <v>46</v>
      </c>
      <c r="AZ135" s="125">
        <f t="shared" ref="AZ135" si="250">AY135+1</f>
        <v>47</v>
      </c>
      <c r="BA135" s="125">
        <f t="shared" ref="BA135" si="251">AZ135+1</f>
        <v>48</v>
      </c>
      <c r="BB135" s="125">
        <f t="shared" ref="BB135" si="252">BA135+1</f>
        <v>49</v>
      </c>
      <c r="BC135" s="125">
        <f t="shared" ref="BC135" si="253">BB135+1</f>
        <v>50</v>
      </c>
      <c r="BD135" s="125">
        <f t="shared" ref="BD135" si="254">BC135+1</f>
        <v>51</v>
      </c>
      <c r="BE135" s="125">
        <f t="shared" ref="BE135" si="255">BD135+1</f>
        <v>52</v>
      </c>
      <c r="BF135" s="125">
        <f t="shared" ref="BF135" si="256">BE135+1</f>
        <v>53</v>
      </c>
      <c r="BG135" s="125">
        <f t="shared" ref="BG135" si="257">BF135+1</f>
        <v>54</v>
      </c>
      <c r="BH135" s="125">
        <f t="shared" ref="BH135" si="258">BG135+1</f>
        <v>55</v>
      </c>
      <c r="BI135" s="125">
        <f t="shared" ref="BI135" si="259">BH135+1</f>
        <v>56</v>
      </c>
      <c r="BJ135" s="125">
        <f t="shared" ref="BJ135" si="260">BI135+1</f>
        <v>57</v>
      </c>
      <c r="BK135" s="125">
        <f t="shared" ref="BK135:BM135" si="261">BJ135+1</f>
        <v>58</v>
      </c>
      <c r="BL135" s="125">
        <f t="shared" si="261"/>
        <v>59</v>
      </c>
      <c r="BM135" s="125">
        <f t="shared" si="261"/>
        <v>60</v>
      </c>
    </row>
    <row r="136" spans="2:65" x14ac:dyDescent="0.35">
      <c r="B136" s="190" t="s">
        <v>261</v>
      </c>
      <c r="C136" s="16"/>
      <c r="D136" s="16"/>
      <c r="E136" s="191" t="s">
        <v>8</v>
      </c>
      <c r="F136" s="163"/>
      <c r="G136" s="163"/>
      <c r="H136" s="163"/>
      <c r="I136" s="163"/>
      <c r="J136" s="163"/>
      <c r="K136" s="163"/>
      <c r="L136" s="163"/>
      <c r="M136" s="163"/>
      <c r="N136" s="163"/>
      <c r="O136" s="163"/>
      <c r="P136" s="163"/>
      <c r="Q136" s="163"/>
      <c r="R136" s="163"/>
      <c r="S136" s="163"/>
      <c r="T136" s="163"/>
      <c r="U136" s="163"/>
      <c r="V136" s="163"/>
      <c r="W136" s="163"/>
      <c r="X136" s="163"/>
      <c r="Y136" s="163"/>
      <c r="Z136" s="163"/>
      <c r="AA136" s="163"/>
      <c r="AB136" s="163"/>
      <c r="AC136" s="163"/>
      <c r="AD136" s="163"/>
      <c r="AE136" s="163"/>
      <c r="AF136" s="163"/>
      <c r="AG136" s="163"/>
      <c r="AH136" s="163"/>
      <c r="AI136" s="163"/>
      <c r="AJ136" s="163"/>
      <c r="AK136" s="163"/>
      <c r="AL136" s="163"/>
      <c r="AM136" s="163"/>
      <c r="AN136" s="163"/>
      <c r="AO136" s="163"/>
      <c r="AP136" s="163"/>
      <c r="AQ136" s="163"/>
      <c r="AR136" s="163"/>
      <c r="AS136" s="163"/>
      <c r="AT136" s="163"/>
      <c r="AU136" s="163"/>
      <c r="AV136" s="163"/>
      <c r="AW136" s="163"/>
      <c r="AX136" s="163"/>
      <c r="AY136" s="163"/>
      <c r="AZ136" s="163"/>
      <c r="BA136" s="163"/>
      <c r="BB136" s="163"/>
      <c r="BC136" s="163"/>
      <c r="BD136" s="163"/>
      <c r="BE136" s="163"/>
      <c r="BF136" s="163"/>
      <c r="BG136" s="163"/>
      <c r="BH136" s="163"/>
      <c r="BI136" s="163"/>
      <c r="BJ136" s="163"/>
      <c r="BK136" s="163"/>
      <c r="BL136" s="163"/>
      <c r="BM136" s="163"/>
    </row>
    <row r="137" spans="2:65" x14ac:dyDescent="0.35"/>
    <row r="138" spans="2:65" x14ac:dyDescent="0.35"/>
    <row r="139" spans="2:65" x14ac:dyDescent="0.35">
      <c r="B139" s="11" t="s">
        <v>56</v>
      </c>
      <c r="C139" s="11"/>
      <c r="D139" s="11"/>
      <c r="E139" s="52"/>
      <c r="F139" s="52"/>
      <c r="G139" s="53"/>
      <c r="H139" s="53"/>
      <c r="I139" s="53"/>
      <c r="J139" s="53"/>
      <c r="K139" s="53"/>
      <c r="L139" s="53"/>
      <c r="M139" s="53"/>
      <c r="N139" s="53"/>
      <c r="O139" s="53"/>
      <c r="P139" s="53"/>
      <c r="Q139" s="53"/>
      <c r="R139" s="53"/>
      <c r="S139" s="53"/>
      <c r="T139" s="53"/>
      <c r="U139" s="54"/>
      <c r="V139" s="55"/>
      <c r="W139" s="55"/>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row>
    <row r="140" spans="2:65" x14ac:dyDescent="0.35">
      <c r="H140" s="56"/>
    </row>
    <row r="141" spans="2:65" x14ac:dyDescent="0.35">
      <c r="B141" s="16" t="s">
        <v>145</v>
      </c>
      <c r="E141" s="16" t="s">
        <v>21</v>
      </c>
      <c r="F141" s="30">
        <f>F200/1000</f>
        <v>117825.26256999999</v>
      </c>
      <c r="G141" s="161"/>
      <c r="H141" s="87"/>
      <c r="I141" s="87"/>
      <c r="J141" s="87"/>
      <c r="K141" s="87"/>
    </row>
    <row r="142" spans="2:65" x14ac:dyDescent="0.35">
      <c r="B142" s="16" t="s">
        <v>146</v>
      </c>
      <c r="E142" s="16" t="s">
        <v>21</v>
      </c>
      <c r="F142" s="30">
        <f>F222/1000</f>
        <v>4439.3684999999996</v>
      </c>
      <c r="G142" s="161"/>
      <c r="H142" s="145"/>
      <c r="I142" s="87"/>
      <c r="J142" s="87"/>
      <c r="K142" s="87"/>
    </row>
    <row r="143" spans="2:65" x14ac:dyDescent="0.35">
      <c r="B143" s="16" t="s">
        <v>147</v>
      </c>
      <c r="E143" s="16" t="s">
        <v>21</v>
      </c>
      <c r="F143" s="30">
        <f>F234/1000</f>
        <v>0</v>
      </c>
      <c r="G143" s="161"/>
      <c r="H143" s="145"/>
      <c r="I143" s="87"/>
      <c r="J143" s="87"/>
      <c r="K143" s="87"/>
    </row>
    <row r="144" spans="2:65" x14ac:dyDescent="0.35">
      <c r="B144" s="16" t="s">
        <v>57</v>
      </c>
      <c r="C144" s="16"/>
      <c r="D144" s="16"/>
      <c r="E144" s="16" t="s">
        <v>21</v>
      </c>
      <c r="F144" s="30">
        <f>(F200+F222+F234)/1000</f>
        <v>122264.63106999999</v>
      </c>
      <c r="G144" s="161"/>
      <c r="H144" s="87"/>
      <c r="I144" s="87"/>
      <c r="J144" s="87"/>
      <c r="K144" s="87"/>
      <c r="N144" s="13"/>
      <c r="O144" s="13"/>
      <c r="P144" s="13"/>
      <c r="Q144" s="13"/>
      <c r="R144" s="13"/>
      <c r="S144" s="13"/>
      <c r="T144" s="13"/>
      <c r="U144" s="13"/>
      <c r="V144" s="13"/>
      <c r="W144" s="13"/>
      <c r="X144" s="13"/>
      <c r="Y144" s="13"/>
      <c r="Z144" s="13"/>
      <c r="AA144" s="13"/>
      <c r="AB144" s="13"/>
      <c r="AC144" s="13"/>
      <c r="AD144" s="13"/>
      <c r="AE144" s="13"/>
      <c r="AF144" s="13"/>
      <c r="AG144" s="13"/>
      <c r="AH144" s="13"/>
      <c r="AI144" s="13"/>
    </row>
    <row r="145" spans="2:65" x14ac:dyDescent="0.35">
      <c r="B145" s="16" t="s">
        <v>58</v>
      </c>
      <c r="C145" s="16"/>
      <c r="D145" s="16"/>
      <c r="E145" s="16" t="s">
        <v>15</v>
      </c>
      <c r="F145" s="30">
        <f>IFERROR(F144*1000/F17,0)</f>
        <v>0</v>
      </c>
      <c r="G145" s="161"/>
      <c r="H145" s="87"/>
      <c r="I145" s="87"/>
      <c r="J145" s="87"/>
      <c r="K145" s="87"/>
      <c r="N145" s="13"/>
      <c r="O145" s="13"/>
      <c r="P145" s="13"/>
      <c r="Q145" s="13"/>
      <c r="R145" s="13"/>
      <c r="S145" s="13"/>
      <c r="T145" s="13"/>
      <c r="U145" s="13"/>
      <c r="V145" s="13"/>
      <c r="W145" s="13"/>
      <c r="X145" s="13"/>
      <c r="Y145" s="13"/>
      <c r="Z145" s="13"/>
      <c r="AA145" s="13"/>
      <c r="AB145" s="13"/>
      <c r="AC145" s="13"/>
      <c r="AD145" s="13"/>
      <c r="AE145" s="13"/>
      <c r="AF145" s="13"/>
      <c r="AG145" s="13"/>
      <c r="AH145" s="13"/>
      <c r="AI145" s="13"/>
    </row>
    <row r="146" spans="2:65" x14ac:dyDescent="0.35">
      <c r="B146" s="16" t="s">
        <v>59</v>
      </c>
      <c r="C146" s="16"/>
      <c r="D146" s="16"/>
      <c r="E146" s="16" t="s">
        <v>60</v>
      </c>
      <c r="F146" s="30">
        <f>IFERROR(F144/F155,0)</f>
        <v>1.6409923731506986</v>
      </c>
      <c r="G146" s="161"/>
      <c r="H146" s="122"/>
      <c r="I146" s="87"/>
      <c r="J146" s="87"/>
      <c r="K146" s="87"/>
    </row>
    <row r="147" spans="2:65" x14ac:dyDescent="0.35">
      <c r="B147" s="16"/>
      <c r="C147" s="16"/>
      <c r="D147" s="16"/>
      <c r="E147" s="16"/>
      <c r="F147" s="188"/>
      <c r="G147" s="161"/>
      <c r="H147" s="122"/>
      <c r="I147" s="87"/>
      <c r="J147" s="87"/>
      <c r="K147" s="87"/>
    </row>
    <row r="148" spans="2:65" ht="43.5" x14ac:dyDescent="0.35">
      <c r="B148" s="224" t="s">
        <v>294</v>
      </c>
      <c r="C148" s="16"/>
      <c r="D148" s="16"/>
      <c r="E148" s="16"/>
      <c r="F148" s="194" t="s">
        <v>280</v>
      </c>
      <c r="G148" s="161"/>
      <c r="H148" s="122"/>
      <c r="I148" s="87"/>
      <c r="J148" s="87"/>
      <c r="K148" s="87"/>
    </row>
    <row r="149" spans="2:65" x14ac:dyDescent="0.35">
      <c r="B149" s="190"/>
      <c r="C149" s="16"/>
      <c r="D149" s="16"/>
      <c r="E149" s="10" t="s">
        <v>260</v>
      </c>
      <c r="F149" s="125">
        <v>1</v>
      </c>
      <c r="G149" s="125">
        <f t="shared" ref="G149:T149" si="262">F149+1</f>
        <v>2</v>
      </c>
      <c r="H149" s="125">
        <f t="shared" si="262"/>
        <v>3</v>
      </c>
      <c r="I149" s="125">
        <f t="shared" si="262"/>
        <v>4</v>
      </c>
      <c r="J149" s="125">
        <f t="shared" si="262"/>
        <v>5</v>
      </c>
      <c r="K149" s="125">
        <f t="shared" si="262"/>
        <v>6</v>
      </c>
      <c r="L149" s="125">
        <f t="shared" si="262"/>
        <v>7</v>
      </c>
      <c r="M149" s="125">
        <f t="shared" si="262"/>
        <v>8</v>
      </c>
      <c r="N149" s="125">
        <f t="shared" si="262"/>
        <v>9</v>
      </c>
      <c r="O149" s="125">
        <f t="shared" si="262"/>
        <v>10</v>
      </c>
      <c r="P149" s="125">
        <f t="shared" si="262"/>
        <v>11</v>
      </c>
      <c r="Q149" s="125">
        <f t="shared" si="262"/>
        <v>12</v>
      </c>
      <c r="R149" s="125">
        <f t="shared" si="262"/>
        <v>13</v>
      </c>
      <c r="S149" s="125">
        <f t="shared" si="262"/>
        <v>14</v>
      </c>
      <c r="T149" s="125">
        <f t="shared" si="262"/>
        <v>15</v>
      </c>
      <c r="U149" s="125">
        <f t="shared" ref="U149" si="263">T149+1</f>
        <v>16</v>
      </c>
      <c r="V149" s="125">
        <f t="shared" ref="V149" si="264">U149+1</f>
        <v>17</v>
      </c>
      <c r="W149" s="125">
        <f t="shared" ref="W149" si="265">V149+1</f>
        <v>18</v>
      </c>
      <c r="X149" s="125">
        <f t="shared" ref="X149" si="266">W149+1</f>
        <v>19</v>
      </c>
      <c r="Y149" s="125">
        <f t="shared" ref="Y149" si="267">X149+1</f>
        <v>20</v>
      </c>
      <c r="Z149" s="125">
        <f t="shared" ref="Z149" si="268">Y149+1</f>
        <v>21</v>
      </c>
      <c r="AA149" s="125">
        <f t="shared" ref="AA149" si="269">Z149+1</f>
        <v>22</v>
      </c>
      <c r="AB149" s="125">
        <f t="shared" ref="AB149" si="270">AA149+1</f>
        <v>23</v>
      </c>
      <c r="AC149" s="125">
        <f t="shared" ref="AC149" si="271">AB149+1</f>
        <v>24</v>
      </c>
      <c r="AD149" s="125">
        <f t="shared" ref="AD149" si="272">AC149+1</f>
        <v>25</v>
      </c>
      <c r="AE149" s="125">
        <f t="shared" ref="AE149" si="273">AD149+1</f>
        <v>26</v>
      </c>
      <c r="AF149" s="125">
        <f t="shared" ref="AF149" si="274">AE149+1</f>
        <v>27</v>
      </c>
      <c r="AG149" s="125">
        <f t="shared" ref="AG149" si="275">AF149+1</f>
        <v>28</v>
      </c>
      <c r="AH149" s="125">
        <f t="shared" ref="AH149" si="276">AG149+1</f>
        <v>29</v>
      </c>
      <c r="AI149" s="125">
        <f t="shared" ref="AI149" si="277">AH149+1</f>
        <v>30</v>
      </c>
      <c r="AJ149" s="125">
        <f t="shared" ref="AJ149" si="278">AI149+1</f>
        <v>31</v>
      </c>
      <c r="AK149" s="125">
        <f t="shared" ref="AK149" si="279">AJ149+1</f>
        <v>32</v>
      </c>
      <c r="AL149" s="125">
        <f t="shared" ref="AL149" si="280">AK149+1</f>
        <v>33</v>
      </c>
      <c r="AM149" s="125">
        <f t="shared" ref="AM149" si="281">AL149+1</f>
        <v>34</v>
      </c>
      <c r="AN149" s="125">
        <f t="shared" ref="AN149" si="282">AM149+1</f>
        <v>35</v>
      </c>
      <c r="AO149" s="125">
        <f t="shared" ref="AO149" si="283">AN149+1</f>
        <v>36</v>
      </c>
      <c r="AP149" s="125">
        <f t="shared" ref="AP149" si="284">AO149+1</f>
        <v>37</v>
      </c>
      <c r="AQ149" s="125">
        <f t="shared" ref="AQ149" si="285">AP149+1</f>
        <v>38</v>
      </c>
      <c r="AR149" s="125">
        <f t="shared" ref="AR149" si="286">AQ149+1</f>
        <v>39</v>
      </c>
      <c r="AS149" s="125">
        <f t="shared" ref="AS149" si="287">AR149+1</f>
        <v>40</v>
      </c>
      <c r="AT149" s="125">
        <f t="shared" ref="AT149" si="288">AS149+1</f>
        <v>41</v>
      </c>
      <c r="AU149" s="125">
        <f t="shared" ref="AU149" si="289">AT149+1</f>
        <v>42</v>
      </c>
      <c r="AV149" s="125">
        <f t="shared" ref="AV149" si="290">AU149+1</f>
        <v>43</v>
      </c>
      <c r="AW149" s="125">
        <f t="shared" ref="AW149" si="291">AV149+1</f>
        <v>44</v>
      </c>
      <c r="AX149" s="125">
        <f t="shared" ref="AX149" si="292">AW149+1</f>
        <v>45</v>
      </c>
      <c r="AY149" s="125">
        <f t="shared" ref="AY149" si="293">AX149+1</f>
        <v>46</v>
      </c>
      <c r="AZ149" s="125">
        <f t="shared" ref="AZ149" si="294">AY149+1</f>
        <v>47</v>
      </c>
      <c r="BA149" s="125">
        <f t="shared" ref="BA149" si="295">AZ149+1</f>
        <v>48</v>
      </c>
      <c r="BB149" s="125">
        <f t="shared" ref="BB149" si="296">BA149+1</f>
        <v>49</v>
      </c>
      <c r="BC149" s="125">
        <f t="shared" ref="BC149" si="297">BB149+1</f>
        <v>50</v>
      </c>
      <c r="BD149" s="125">
        <f t="shared" ref="BD149" si="298">BC149+1</f>
        <v>51</v>
      </c>
      <c r="BE149" s="125">
        <f t="shared" ref="BE149" si="299">BD149+1</f>
        <v>52</v>
      </c>
      <c r="BF149" s="125">
        <f t="shared" ref="BF149" si="300">BE149+1</f>
        <v>53</v>
      </c>
      <c r="BG149" s="125">
        <f t="shared" ref="BG149" si="301">BF149+1</f>
        <v>54</v>
      </c>
      <c r="BH149" s="125">
        <f t="shared" ref="BH149" si="302">BG149+1</f>
        <v>55</v>
      </c>
      <c r="BI149" s="125">
        <f t="shared" ref="BI149" si="303">BH149+1</f>
        <v>56</v>
      </c>
      <c r="BJ149" s="125">
        <f t="shared" ref="BJ149" si="304">BI149+1</f>
        <v>57</v>
      </c>
      <c r="BK149" s="125">
        <f t="shared" ref="BK149" si="305">BJ149+1</f>
        <v>58</v>
      </c>
      <c r="BL149" s="125">
        <f t="shared" ref="BL149" si="306">BK149+1</f>
        <v>59</v>
      </c>
      <c r="BM149" s="125">
        <f t="shared" ref="BM149" si="307">BL149+1</f>
        <v>60</v>
      </c>
    </row>
    <row r="150" spans="2:65" x14ac:dyDescent="0.35">
      <c r="B150" s="190" t="s">
        <v>258</v>
      </c>
      <c r="C150" s="16"/>
      <c r="D150" s="16"/>
      <c r="E150" s="191" t="s">
        <v>8</v>
      </c>
      <c r="F150" s="163"/>
      <c r="G150" s="163"/>
      <c r="H150" s="163"/>
      <c r="I150" s="163"/>
      <c r="J150" s="163"/>
      <c r="K150" s="163"/>
      <c r="L150" s="163"/>
      <c r="M150" s="163"/>
      <c r="N150" s="163"/>
      <c r="O150" s="163"/>
      <c r="P150" s="163"/>
      <c r="Q150" s="163"/>
      <c r="R150" s="163"/>
      <c r="S150" s="163"/>
      <c r="T150" s="163"/>
      <c r="U150" s="163"/>
      <c r="V150" s="163"/>
      <c r="W150" s="163"/>
      <c r="X150" s="163"/>
      <c r="Y150" s="163"/>
      <c r="Z150" s="163"/>
      <c r="AA150" s="163"/>
      <c r="AB150" s="163"/>
      <c r="AC150" s="163"/>
      <c r="AD150" s="163"/>
      <c r="AE150" s="163"/>
      <c r="AF150" s="163"/>
      <c r="AG150" s="163"/>
      <c r="AH150" s="163"/>
      <c r="AI150" s="163"/>
      <c r="AJ150" s="163"/>
      <c r="AK150" s="163"/>
      <c r="AL150" s="163"/>
      <c r="AM150" s="163"/>
      <c r="AN150" s="163"/>
      <c r="AO150" s="163"/>
      <c r="AP150" s="163"/>
      <c r="AQ150" s="163"/>
      <c r="AR150" s="163"/>
      <c r="AS150" s="163"/>
      <c r="AT150" s="163"/>
      <c r="AU150" s="163"/>
      <c r="AV150" s="163"/>
      <c r="AW150" s="163"/>
      <c r="AX150" s="163"/>
      <c r="AY150" s="163"/>
      <c r="AZ150" s="163"/>
      <c r="BA150" s="163"/>
      <c r="BB150" s="163"/>
      <c r="BC150" s="163"/>
      <c r="BD150" s="163"/>
      <c r="BE150" s="163"/>
      <c r="BF150" s="163"/>
      <c r="BG150" s="163"/>
      <c r="BH150" s="163"/>
      <c r="BI150" s="163"/>
      <c r="BJ150" s="163"/>
      <c r="BK150" s="163"/>
      <c r="BL150" s="163"/>
      <c r="BM150" s="163"/>
    </row>
    <row r="151" spans="2:65" x14ac:dyDescent="0.35">
      <c r="C151" s="16"/>
      <c r="D151" s="16"/>
      <c r="E151" s="16"/>
      <c r="F151" s="188"/>
      <c r="G151" s="161"/>
      <c r="H151" s="122"/>
      <c r="I151" s="87"/>
      <c r="J151" s="189"/>
    </row>
    <row r="152" spans="2:65" ht="15.5" x14ac:dyDescent="0.35">
      <c r="B152" s="212" t="s">
        <v>61</v>
      </c>
      <c r="C152" s="16"/>
      <c r="D152" s="16"/>
      <c r="E152" s="16"/>
      <c r="G152" s="122"/>
      <c r="H152" s="122"/>
      <c r="I152" s="87"/>
      <c r="J152" s="87"/>
    </row>
    <row r="153" spans="2:65" x14ac:dyDescent="0.35">
      <c r="B153" s="57" t="s">
        <v>62</v>
      </c>
      <c r="C153" s="57"/>
      <c r="D153" s="57"/>
      <c r="F153" s="22"/>
      <c r="G153" s="87"/>
      <c r="H153" s="87"/>
      <c r="I153" s="87"/>
      <c r="J153" s="87"/>
    </row>
    <row r="154" spans="2:65" x14ac:dyDescent="0.35">
      <c r="B154" s="18" t="s">
        <v>63</v>
      </c>
      <c r="C154" s="18"/>
      <c r="D154" s="18"/>
      <c r="E154" s="1" t="s">
        <v>64</v>
      </c>
      <c r="F154" s="116">
        <v>750</v>
      </c>
      <c r="G154" s="135"/>
      <c r="H154" s="87"/>
      <c r="I154" s="87"/>
      <c r="J154" s="183"/>
      <c r="K154" s="87"/>
      <c r="L154" s="87"/>
    </row>
    <row r="155" spans="2:65" x14ac:dyDescent="0.35">
      <c r="B155" s="18" t="s">
        <v>65</v>
      </c>
      <c r="C155" s="18"/>
      <c r="D155" s="18"/>
      <c r="E155" s="1" t="s">
        <v>66</v>
      </c>
      <c r="F155" s="116">
        <v>74506.52</v>
      </c>
      <c r="G155" s="87"/>
      <c r="H155" s="87"/>
      <c r="I155" s="87"/>
      <c r="J155" s="87"/>
      <c r="K155" s="87"/>
      <c r="L155" s="87"/>
    </row>
    <row r="156" spans="2:65" x14ac:dyDescent="0.35">
      <c r="B156" s="18" t="s">
        <v>67</v>
      </c>
      <c r="C156" s="18"/>
      <c r="D156" s="18"/>
      <c r="E156" s="1" t="s">
        <v>23</v>
      </c>
      <c r="F156" s="42">
        <f>F154*F$155</f>
        <v>55879890</v>
      </c>
      <c r="G156" s="152"/>
      <c r="H156" s="87"/>
      <c r="I156" s="87"/>
      <c r="J156" s="87"/>
      <c r="K156" s="87"/>
      <c r="L156" s="87"/>
    </row>
    <row r="157" spans="2:65" x14ac:dyDescent="0.35">
      <c r="B157" s="18"/>
      <c r="C157" s="18"/>
      <c r="D157" s="18"/>
      <c r="G157" s="87"/>
      <c r="H157" s="87"/>
      <c r="I157" s="87"/>
      <c r="J157" s="87"/>
      <c r="K157" s="87"/>
      <c r="L157" s="87"/>
    </row>
    <row r="158" spans="2:65" x14ac:dyDescent="0.35">
      <c r="B158" s="57" t="s">
        <v>68</v>
      </c>
      <c r="C158" s="57"/>
      <c r="D158" s="57"/>
      <c r="F158" s="22"/>
      <c r="G158" s="87"/>
      <c r="H158" s="87"/>
      <c r="I158" s="87"/>
      <c r="J158" s="87"/>
      <c r="K158" s="87"/>
      <c r="L158" s="87"/>
    </row>
    <row r="159" spans="2:65" x14ac:dyDescent="0.35">
      <c r="B159" s="18" t="s">
        <v>69</v>
      </c>
      <c r="C159" s="18"/>
      <c r="D159" s="18"/>
      <c r="E159" s="1" t="s">
        <v>70</v>
      </c>
      <c r="F159" s="116"/>
      <c r="G159" s="135"/>
      <c r="H159" s="87"/>
      <c r="I159" s="87"/>
      <c r="J159" s="87"/>
    </row>
    <row r="160" spans="2:65" x14ac:dyDescent="0.35">
      <c r="B160" s="18" t="s">
        <v>65</v>
      </c>
      <c r="C160" s="18"/>
      <c r="D160" s="18"/>
      <c r="E160" s="1" t="s">
        <v>71</v>
      </c>
      <c r="F160" s="116"/>
      <c r="G160" s="87"/>
      <c r="H160" s="87"/>
      <c r="I160" s="87"/>
      <c r="J160" s="87"/>
    </row>
    <row r="161" spans="2:35" x14ac:dyDescent="0.35">
      <c r="B161" s="18" t="s">
        <v>67</v>
      </c>
      <c r="C161" s="18"/>
      <c r="D161" s="18"/>
      <c r="E161" s="1" t="s">
        <v>23</v>
      </c>
      <c r="F161" s="42">
        <f>F159*F$160</f>
        <v>0</v>
      </c>
      <c r="G161" s="87"/>
      <c r="H161" s="87"/>
      <c r="I161" s="87"/>
      <c r="J161" s="87"/>
    </row>
    <row r="162" spans="2:35" x14ac:dyDescent="0.35">
      <c r="B162" s="18"/>
      <c r="C162" s="18"/>
      <c r="D162" s="18"/>
      <c r="F162" s="13"/>
      <c r="G162" s="100"/>
      <c r="H162" s="100"/>
      <c r="I162" s="100"/>
      <c r="J162" s="100"/>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row>
    <row r="163" spans="2:35" x14ac:dyDescent="0.35">
      <c r="B163" s="57" t="s">
        <v>72</v>
      </c>
      <c r="C163" s="57"/>
      <c r="D163" s="57"/>
      <c r="F163" s="22"/>
      <c r="G163" s="100"/>
      <c r="H163" s="100"/>
      <c r="I163" s="100"/>
      <c r="J163" s="100"/>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row>
    <row r="164" spans="2:35" x14ac:dyDescent="0.35">
      <c r="B164" s="18" t="s">
        <v>69</v>
      </c>
      <c r="C164" s="18"/>
      <c r="D164" s="18"/>
      <c r="E164" s="1" t="s">
        <v>13</v>
      </c>
      <c r="F164" s="116">
        <v>220</v>
      </c>
      <c r="G164" s="135"/>
      <c r="H164" s="87"/>
      <c r="I164" s="87"/>
      <c r="J164" s="87"/>
    </row>
    <row r="165" spans="2:35" x14ac:dyDescent="0.35">
      <c r="B165" s="18" t="s">
        <v>73</v>
      </c>
      <c r="C165" s="18"/>
      <c r="D165" s="18"/>
      <c r="E165" s="1" t="s">
        <v>74</v>
      </c>
      <c r="F165" s="116">
        <v>196627.4</v>
      </c>
      <c r="G165" s="87"/>
      <c r="H165" s="87"/>
      <c r="I165" s="87"/>
      <c r="J165" s="87"/>
    </row>
    <row r="166" spans="2:35" x14ac:dyDescent="0.35">
      <c r="B166" s="18" t="s">
        <v>67</v>
      </c>
      <c r="C166" s="18"/>
      <c r="D166" s="18"/>
      <c r="E166" s="1" t="s">
        <v>23</v>
      </c>
      <c r="F166" s="42">
        <f>F164*F$165</f>
        <v>43258028</v>
      </c>
      <c r="G166" s="87"/>
      <c r="H166" s="87"/>
      <c r="I166" s="87"/>
      <c r="J166" s="87"/>
    </row>
    <row r="167" spans="2:35" x14ac:dyDescent="0.35">
      <c r="B167" s="18"/>
      <c r="C167" s="18"/>
      <c r="D167" s="18"/>
      <c r="F167" s="13"/>
      <c r="G167" s="100"/>
      <c r="H167" s="100"/>
      <c r="I167" s="100"/>
      <c r="J167" s="100"/>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row>
    <row r="168" spans="2:35" x14ac:dyDescent="0.35">
      <c r="B168" s="57" t="s">
        <v>75</v>
      </c>
      <c r="C168" s="57"/>
      <c r="D168" s="57"/>
      <c r="F168" s="22"/>
      <c r="G168" s="100"/>
      <c r="H168" s="100"/>
      <c r="I168" s="100"/>
      <c r="J168" s="18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row>
    <row r="169" spans="2:35" x14ac:dyDescent="0.35">
      <c r="B169" s="18" t="s">
        <v>69</v>
      </c>
      <c r="C169" s="18"/>
      <c r="D169" s="18"/>
      <c r="E169" s="1" t="s">
        <v>76</v>
      </c>
      <c r="F169" s="116">
        <v>250</v>
      </c>
      <c r="G169" s="135"/>
      <c r="H169" s="87"/>
      <c r="I169" s="87"/>
      <c r="J169" s="87"/>
    </row>
    <row r="170" spans="2:35" x14ac:dyDescent="0.35">
      <c r="B170" s="18" t="s">
        <v>65</v>
      </c>
      <c r="C170" s="18"/>
      <c r="D170" s="18"/>
      <c r="E170" s="1" t="s">
        <v>77</v>
      </c>
      <c r="F170" s="116">
        <v>25367.82</v>
      </c>
      <c r="G170" s="87"/>
      <c r="H170" s="87"/>
      <c r="I170" s="87"/>
      <c r="J170" s="87"/>
    </row>
    <row r="171" spans="2:35" x14ac:dyDescent="0.35">
      <c r="B171" s="18" t="s">
        <v>67</v>
      </c>
      <c r="C171" s="18"/>
      <c r="D171" s="18"/>
      <c r="E171" s="1" t="s">
        <v>23</v>
      </c>
      <c r="F171" s="42">
        <f>F169*F$170</f>
        <v>6341955</v>
      </c>
      <c r="G171" s="100"/>
      <c r="H171" s="100"/>
      <c r="I171" s="100"/>
      <c r="J171" s="100"/>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row>
    <row r="172" spans="2:35" x14ac:dyDescent="0.35">
      <c r="B172" s="18"/>
      <c r="C172" s="18"/>
      <c r="D172" s="18"/>
      <c r="F172" s="13"/>
      <c r="G172" s="100"/>
      <c r="H172" s="100"/>
      <c r="I172" s="100"/>
      <c r="J172" s="100"/>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row>
    <row r="173" spans="2:35" x14ac:dyDescent="0.35">
      <c r="B173" s="57" t="s">
        <v>78</v>
      </c>
      <c r="C173" s="57"/>
      <c r="D173" s="57"/>
      <c r="F173" s="102"/>
      <c r="G173" s="100"/>
      <c r="H173" s="100"/>
      <c r="I173" s="100"/>
      <c r="J173" s="18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row>
    <row r="174" spans="2:35" x14ac:dyDescent="0.35">
      <c r="B174" s="18" t="s">
        <v>69</v>
      </c>
      <c r="C174" s="18"/>
      <c r="D174" s="18"/>
      <c r="E174" s="1" t="s">
        <v>70</v>
      </c>
      <c r="F174" s="116">
        <v>100</v>
      </c>
      <c r="G174" s="135"/>
      <c r="H174" s="87"/>
      <c r="I174" s="87"/>
      <c r="J174" s="87"/>
    </row>
    <row r="175" spans="2:35" x14ac:dyDescent="0.35">
      <c r="B175" s="18" t="s">
        <v>65</v>
      </c>
      <c r="C175" s="18"/>
      <c r="D175" s="18"/>
      <c r="E175" s="1" t="s">
        <v>71</v>
      </c>
      <c r="F175" s="42">
        <f>F155</f>
        <v>74506.52</v>
      </c>
      <c r="G175" s="87"/>
      <c r="H175" s="87"/>
      <c r="I175" s="87"/>
      <c r="J175" s="87"/>
    </row>
    <row r="176" spans="2:35" x14ac:dyDescent="0.35">
      <c r="B176" s="18" t="s">
        <v>67</v>
      </c>
      <c r="C176" s="18"/>
      <c r="D176" s="18"/>
      <c r="E176" s="1" t="s">
        <v>23</v>
      </c>
      <c r="F176" s="42">
        <f>F174*F$175</f>
        <v>7450652</v>
      </c>
      <c r="G176" s="87"/>
      <c r="H176" s="87"/>
      <c r="I176" s="87"/>
      <c r="J176" s="87"/>
    </row>
    <row r="177" spans="1:35" x14ac:dyDescent="0.35">
      <c r="B177" s="18"/>
      <c r="C177" s="18"/>
      <c r="D177" s="18"/>
      <c r="F177" s="19"/>
      <c r="G177" s="100"/>
      <c r="H177" s="100"/>
      <c r="I177" s="100"/>
      <c r="J177" s="100"/>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row>
    <row r="178" spans="1:35" x14ac:dyDescent="0.35">
      <c r="B178" s="57" t="s">
        <v>79</v>
      </c>
      <c r="C178" s="57"/>
      <c r="D178" s="57"/>
      <c r="F178" s="22"/>
      <c r="G178" s="100"/>
      <c r="H178" s="100"/>
      <c r="I178" s="100"/>
      <c r="J178" s="18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row>
    <row r="179" spans="1:35" x14ac:dyDescent="0.35">
      <c r="B179" s="18" t="s">
        <v>69</v>
      </c>
      <c r="C179" s="18"/>
      <c r="D179" s="18"/>
      <c r="E179" s="1" t="s">
        <v>70</v>
      </c>
      <c r="F179" s="116">
        <v>100</v>
      </c>
      <c r="G179" s="135"/>
      <c r="H179" s="87"/>
      <c r="I179" s="87"/>
      <c r="J179" s="87"/>
    </row>
    <row r="180" spans="1:35" x14ac:dyDescent="0.35">
      <c r="B180" s="18" t="s">
        <v>65</v>
      </c>
      <c r="C180" s="18"/>
      <c r="D180" s="18"/>
      <c r="E180" s="1" t="s">
        <v>71</v>
      </c>
      <c r="F180" s="116">
        <v>23000</v>
      </c>
      <c r="G180" s="100"/>
      <c r="H180" s="100"/>
      <c r="I180" s="100"/>
      <c r="J180" s="100"/>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row>
    <row r="181" spans="1:35" x14ac:dyDescent="0.35">
      <c r="B181" s="18" t="s">
        <v>67</v>
      </c>
      <c r="C181" s="18"/>
      <c r="D181" s="18"/>
      <c r="E181" s="1" t="s">
        <v>23</v>
      </c>
      <c r="F181" s="42">
        <f>F179*F$180</f>
        <v>2300000</v>
      </c>
      <c r="G181" s="100"/>
      <c r="H181" s="100"/>
      <c r="I181" s="100"/>
      <c r="J181" s="100"/>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row>
    <row r="182" spans="1:35" x14ac:dyDescent="0.35">
      <c r="B182" s="18"/>
      <c r="C182" s="18"/>
      <c r="D182" s="18"/>
      <c r="F182" s="19"/>
      <c r="G182" s="100"/>
      <c r="H182" s="100"/>
      <c r="I182" s="100"/>
      <c r="J182" s="100"/>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row>
    <row r="183" spans="1:35" x14ac:dyDescent="0.35">
      <c r="B183" s="57" t="s">
        <v>80</v>
      </c>
      <c r="C183" s="57"/>
      <c r="D183" s="57"/>
      <c r="F183" s="22"/>
      <c r="G183" s="100"/>
      <c r="H183" s="100"/>
      <c r="I183" s="100"/>
      <c r="J183" s="18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row>
    <row r="184" spans="1:35" x14ac:dyDescent="0.35">
      <c r="A184" s="26"/>
      <c r="B184" s="18" t="s">
        <v>69</v>
      </c>
      <c r="C184" s="18"/>
      <c r="D184" s="18"/>
      <c r="E184" s="167" t="s">
        <v>81</v>
      </c>
      <c r="F184" s="116">
        <v>150</v>
      </c>
      <c r="G184" s="135"/>
      <c r="H184" s="153"/>
      <c r="I184" s="153"/>
      <c r="J184" s="87"/>
    </row>
    <row r="185" spans="1:35" x14ac:dyDescent="0.35">
      <c r="B185" s="18" t="s">
        <v>82</v>
      </c>
      <c r="C185" s="18"/>
      <c r="D185" s="18"/>
      <c r="E185" s="15" t="s">
        <v>52</v>
      </c>
      <c r="F185" s="116">
        <v>25</v>
      </c>
      <c r="G185" s="87"/>
      <c r="H185" s="87"/>
      <c r="I185" s="87"/>
      <c r="J185" s="87"/>
    </row>
    <row r="186" spans="1:35" x14ac:dyDescent="0.35">
      <c r="B186" s="18" t="s">
        <v>83</v>
      </c>
      <c r="C186" s="18"/>
      <c r="D186" s="18"/>
      <c r="E186" s="15" t="s">
        <v>84</v>
      </c>
      <c r="F186" s="131">
        <v>8.6999999999999994E-2</v>
      </c>
      <c r="G186" s="87"/>
      <c r="H186" s="87"/>
      <c r="I186" s="87"/>
      <c r="J186" s="87"/>
    </row>
    <row r="187" spans="1:35" x14ac:dyDescent="0.35">
      <c r="B187" s="18" t="s">
        <v>65</v>
      </c>
      <c r="C187" s="18"/>
      <c r="D187" s="18"/>
      <c r="E187" s="1" t="s">
        <v>52</v>
      </c>
      <c r="F187" s="58">
        <f>F185+F186*F165</f>
        <v>17131.583799999997</v>
      </c>
      <c r="G187" s="87"/>
      <c r="H187" s="87"/>
      <c r="I187" s="87"/>
      <c r="J187" s="100"/>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row>
    <row r="188" spans="1:35" x14ac:dyDescent="0.35">
      <c r="B188" s="18" t="s">
        <v>67</v>
      </c>
      <c r="C188" s="18"/>
      <c r="D188" s="18"/>
      <c r="E188" s="1" t="s">
        <v>23</v>
      </c>
      <c r="F188" s="58">
        <f>F184*F$187</f>
        <v>2569737.5699999994</v>
      </c>
      <c r="G188" s="100"/>
      <c r="H188" s="100"/>
      <c r="I188" s="100"/>
      <c r="J188" s="100"/>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row>
    <row r="189" spans="1:35" x14ac:dyDescent="0.35">
      <c r="B189" s="18"/>
      <c r="C189" s="18"/>
      <c r="D189" s="18"/>
      <c r="F189" s="56"/>
      <c r="G189" s="100"/>
      <c r="H189" s="100"/>
      <c r="I189" s="100"/>
      <c r="J189" s="100"/>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row>
    <row r="190" spans="1:35" x14ac:dyDescent="0.35">
      <c r="B190" s="57" t="s">
        <v>85</v>
      </c>
      <c r="C190" s="57"/>
      <c r="D190" s="57"/>
      <c r="E190" s="1" t="s">
        <v>23</v>
      </c>
      <c r="F190" s="22"/>
      <c r="G190" s="87"/>
      <c r="H190" s="87"/>
      <c r="I190" s="87"/>
      <c r="J190" s="18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row>
    <row r="191" spans="1:35" x14ac:dyDescent="0.35">
      <c r="B191" s="18" t="s">
        <v>67</v>
      </c>
      <c r="C191" s="18"/>
      <c r="D191" s="18"/>
      <c r="E191" s="1" t="s">
        <v>23</v>
      </c>
      <c r="F191" s="116">
        <v>25000</v>
      </c>
      <c r="G191" s="135"/>
      <c r="H191" s="87"/>
      <c r="I191" s="87"/>
      <c r="J191" s="100"/>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row>
    <row r="192" spans="1:35" x14ac:dyDescent="0.35">
      <c r="B192" s="18"/>
      <c r="C192" s="18"/>
      <c r="D192" s="18"/>
      <c r="F192" s="87"/>
      <c r="G192" s="87"/>
      <c r="H192" s="87"/>
      <c r="I192" s="87"/>
      <c r="J192" s="100"/>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row>
    <row r="193" spans="2:35" x14ac:dyDescent="0.35">
      <c r="B193" s="57" t="s">
        <v>86</v>
      </c>
      <c r="C193" s="57"/>
      <c r="D193" s="57"/>
      <c r="F193" s="102"/>
      <c r="G193" s="87"/>
      <c r="H193" s="100"/>
      <c r="I193" s="100"/>
      <c r="J193" s="100"/>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row>
    <row r="194" spans="2:35" x14ac:dyDescent="0.35">
      <c r="B194" s="18" t="s">
        <v>67</v>
      </c>
      <c r="C194" s="18"/>
      <c r="D194" s="18"/>
      <c r="E194" s="1" t="s">
        <v>23</v>
      </c>
      <c r="F194" s="116"/>
      <c r="G194" s="100"/>
      <c r="H194" s="100"/>
      <c r="I194" s="100"/>
      <c r="J194" s="100"/>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row>
    <row r="195" spans="2:35" x14ac:dyDescent="0.35">
      <c r="B195" s="18"/>
      <c r="C195" s="18"/>
      <c r="D195" s="18"/>
      <c r="F195" s="100"/>
      <c r="G195" s="100"/>
      <c r="H195" s="100"/>
      <c r="I195" s="100"/>
      <c r="J195" s="100"/>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row>
    <row r="196" spans="2:35" x14ac:dyDescent="0.35">
      <c r="B196" s="214" t="s">
        <v>282</v>
      </c>
      <c r="C196" s="209"/>
      <c r="D196" s="209"/>
      <c r="E196" s="38"/>
      <c r="F196" s="100"/>
      <c r="G196" s="100"/>
      <c r="H196" s="100"/>
      <c r="I196" s="100"/>
      <c r="J196" s="100"/>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row>
    <row r="197" spans="2:35" s="38" customFormat="1" x14ac:dyDescent="0.35">
      <c r="B197" s="209" t="s">
        <v>67</v>
      </c>
      <c r="C197" s="209"/>
      <c r="D197" s="209"/>
      <c r="E197" s="38" t="s">
        <v>23</v>
      </c>
      <c r="F197" s="116"/>
      <c r="G197" s="100"/>
      <c r="H197" s="100"/>
      <c r="I197" s="100"/>
      <c r="J197" s="100"/>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row>
    <row r="198" spans="2:35" x14ac:dyDescent="0.35">
      <c r="B198" s="18"/>
      <c r="C198" s="18"/>
      <c r="D198" s="18"/>
      <c r="F198" s="100"/>
      <c r="G198" s="100"/>
      <c r="H198" s="100"/>
      <c r="I198" s="100"/>
      <c r="J198" s="100"/>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row>
    <row r="199" spans="2:35" x14ac:dyDescent="0.35">
      <c r="B199" s="213" t="s">
        <v>87</v>
      </c>
      <c r="C199" s="213"/>
      <c r="D199" s="213"/>
      <c r="E199" s="71" t="s">
        <v>23</v>
      </c>
      <c r="F199" s="58">
        <f>SUM(F156,F161,F166,F171,F176,F181,F188,F191,F194)</f>
        <v>117825262.56999999</v>
      </c>
      <c r="G199" s="100"/>
      <c r="H199" s="100"/>
      <c r="I199" s="100"/>
      <c r="J199" s="100"/>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row>
    <row r="200" spans="2:35" x14ac:dyDescent="0.35">
      <c r="B200" s="57" t="s">
        <v>88</v>
      </c>
      <c r="C200" s="57"/>
      <c r="D200" s="57"/>
      <c r="E200" s="1" t="s">
        <v>23</v>
      </c>
      <c r="F200" s="58">
        <f>SUM(F156,F161,F166,F171,F176,F181,F188,F191,F194,F197)</f>
        <v>117825262.56999999</v>
      </c>
      <c r="G200" s="87"/>
      <c r="H200" s="87"/>
      <c r="I200" s="87"/>
      <c r="J200" s="87"/>
    </row>
    <row r="201" spans="2:35" x14ac:dyDescent="0.35">
      <c r="B201" s="57"/>
      <c r="C201" s="57"/>
      <c r="D201" s="57"/>
      <c r="F201" s="56"/>
      <c r="G201" s="87"/>
      <c r="H201" s="87"/>
      <c r="I201" s="87"/>
      <c r="J201" s="87"/>
    </row>
    <row r="202" spans="2:35" ht="15.5" x14ac:dyDescent="0.35">
      <c r="B202" s="212" t="s">
        <v>89</v>
      </c>
      <c r="C202" s="16"/>
      <c r="D202" s="16"/>
      <c r="G202" s="87"/>
      <c r="H202" s="87"/>
      <c r="I202" s="87"/>
      <c r="J202" s="183"/>
    </row>
    <row r="203" spans="2:35" x14ac:dyDescent="0.35">
      <c r="B203" s="57" t="s">
        <v>90</v>
      </c>
      <c r="C203" s="57"/>
      <c r="D203" s="57"/>
      <c r="F203" s="102"/>
      <c r="G203" s="87"/>
      <c r="H203" s="87"/>
      <c r="I203" s="87"/>
      <c r="J203" s="87"/>
    </row>
    <row r="204" spans="2:35" x14ac:dyDescent="0.35">
      <c r="B204" s="18" t="s">
        <v>69</v>
      </c>
      <c r="C204" s="18"/>
      <c r="D204" s="18"/>
      <c r="E204" s="1" t="s">
        <v>91</v>
      </c>
      <c r="F204" s="116">
        <v>12650</v>
      </c>
      <c r="G204" s="87"/>
      <c r="H204" s="87"/>
      <c r="I204" s="87"/>
      <c r="J204" s="87"/>
    </row>
    <row r="205" spans="2:35" x14ac:dyDescent="0.35">
      <c r="B205" s="18" t="s">
        <v>92</v>
      </c>
      <c r="C205" s="18"/>
      <c r="D205" s="18"/>
      <c r="E205" s="1" t="s">
        <v>93</v>
      </c>
      <c r="F205" s="132">
        <v>0.02</v>
      </c>
      <c r="G205" s="87"/>
      <c r="H205" s="87"/>
      <c r="I205" s="87"/>
      <c r="J205" s="87"/>
    </row>
    <row r="206" spans="2:35" x14ac:dyDescent="0.35">
      <c r="B206" s="18" t="s">
        <v>94</v>
      </c>
      <c r="C206" s="18"/>
      <c r="D206" s="18"/>
      <c r="E206" s="1" t="s">
        <v>95</v>
      </c>
      <c r="F206" s="42">
        <f>F205*F17</f>
        <v>0</v>
      </c>
      <c r="G206" s="87"/>
      <c r="H206" s="87"/>
      <c r="I206" s="87"/>
      <c r="J206" s="87"/>
    </row>
    <row r="207" spans="2:35" x14ac:dyDescent="0.35">
      <c r="B207" s="18" t="s">
        <v>96</v>
      </c>
      <c r="C207" s="18"/>
      <c r="D207" s="18"/>
      <c r="E207" s="1" t="s">
        <v>23</v>
      </c>
      <c r="F207" s="42">
        <f>F204*F$206</f>
        <v>0</v>
      </c>
      <c r="G207" s="87"/>
      <c r="H207" s="87"/>
      <c r="I207" s="87"/>
      <c r="J207" s="87"/>
    </row>
    <row r="208" spans="2:35" x14ac:dyDescent="0.35">
      <c r="B208" s="57" t="s">
        <v>97</v>
      </c>
      <c r="C208" s="57"/>
      <c r="D208" s="57"/>
      <c r="F208" s="19"/>
      <c r="G208" s="87"/>
      <c r="H208" s="87"/>
      <c r="I208" s="87"/>
      <c r="J208" s="87"/>
    </row>
    <row r="209" spans="1:35" x14ac:dyDescent="0.35">
      <c r="B209" s="18" t="s">
        <v>69</v>
      </c>
      <c r="C209" s="18"/>
      <c r="D209" s="18"/>
      <c r="E209" s="1" t="s">
        <v>91</v>
      </c>
      <c r="F209" s="116">
        <v>22230</v>
      </c>
      <c r="G209" s="87"/>
      <c r="H209" s="87"/>
      <c r="I209" s="87"/>
      <c r="J209" s="87"/>
    </row>
    <row r="210" spans="1:35" x14ac:dyDescent="0.35">
      <c r="B210" s="18" t="s">
        <v>98</v>
      </c>
      <c r="C210" s="18"/>
      <c r="D210" s="18"/>
      <c r="E210" s="1" t="s">
        <v>93</v>
      </c>
      <c r="F210" s="132">
        <v>5.0000000000000001E-3</v>
      </c>
      <c r="G210" s="87"/>
      <c r="H210" s="87"/>
      <c r="I210" s="87"/>
      <c r="J210" s="87"/>
    </row>
    <row r="211" spans="1:35" x14ac:dyDescent="0.35">
      <c r="B211" s="18" t="s">
        <v>99</v>
      </c>
      <c r="C211" s="18"/>
      <c r="D211" s="18"/>
      <c r="E211" s="1" t="s">
        <v>95</v>
      </c>
      <c r="F211" s="42">
        <f>F210*F17</f>
        <v>0</v>
      </c>
      <c r="G211" s="87"/>
      <c r="H211" s="87"/>
      <c r="I211" s="87"/>
      <c r="J211" s="87"/>
    </row>
    <row r="212" spans="1:35" x14ac:dyDescent="0.35">
      <c r="B212" s="18" t="s">
        <v>100</v>
      </c>
      <c r="C212" s="18"/>
      <c r="D212" s="18"/>
      <c r="E212" s="1" t="s">
        <v>23</v>
      </c>
      <c r="F212" s="42">
        <f>F209*F211</f>
        <v>0</v>
      </c>
      <c r="G212" s="87"/>
      <c r="H212" s="87"/>
      <c r="I212" s="87"/>
      <c r="J212" s="87"/>
    </row>
    <row r="213" spans="1:35" x14ac:dyDescent="0.35">
      <c r="B213" s="57" t="s">
        <v>101</v>
      </c>
      <c r="C213" s="57"/>
      <c r="D213" s="57"/>
      <c r="F213" s="19"/>
      <c r="G213" s="87"/>
      <c r="H213" s="87"/>
      <c r="I213" s="87"/>
      <c r="J213" s="87"/>
    </row>
    <row r="214" spans="1:35" x14ac:dyDescent="0.35">
      <c r="A214" s="18"/>
      <c r="B214" s="18" t="s">
        <v>69</v>
      </c>
      <c r="C214" s="18"/>
      <c r="D214" s="18"/>
      <c r="E214" s="1" t="s">
        <v>76</v>
      </c>
      <c r="F214" s="116">
        <v>175</v>
      </c>
      <c r="G214" s="87"/>
      <c r="H214" s="87"/>
      <c r="I214" s="87"/>
      <c r="J214" s="87"/>
    </row>
    <row r="215" spans="1:35" x14ac:dyDescent="0.35">
      <c r="A215" s="59"/>
      <c r="B215" s="59" t="s">
        <v>65</v>
      </c>
      <c r="C215" s="59"/>
      <c r="D215" s="59"/>
      <c r="E215" s="1" t="s">
        <v>102</v>
      </c>
      <c r="F215" s="116">
        <v>30</v>
      </c>
      <c r="G215" s="87"/>
      <c r="H215" s="87"/>
      <c r="I215" s="87"/>
      <c r="J215" s="87"/>
    </row>
    <row r="216" spans="1:35" x14ac:dyDescent="0.35">
      <c r="A216" s="59"/>
      <c r="B216" s="59" t="s">
        <v>103</v>
      </c>
      <c r="C216" s="59"/>
      <c r="D216" s="59"/>
      <c r="E216" s="1" t="s">
        <v>104</v>
      </c>
      <c r="F216" s="42">
        <f>IFERROR(F170/F215,0)</f>
        <v>845.59399999999994</v>
      </c>
      <c r="G216" s="87"/>
      <c r="H216" s="87"/>
      <c r="I216" s="87"/>
      <c r="J216" s="87"/>
    </row>
    <row r="217" spans="1:35" x14ac:dyDescent="0.35">
      <c r="A217" s="59"/>
      <c r="B217" s="59" t="s">
        <v>67</v>
      </c>
      <c r="C217" s="59"/>
      <c r="D217" s="59"/>
      <c r="E217" s="1" t="s">
        <v>23</v>
      </c>
      <c r="F217" s="42">
        <f>F214*F215*F216</f>
        <v>4439368.5</v>
      </c>
      <c r="G217" s="87"/>
      <c r="H217" s="87"/>
      <c r="I217" s="87"/>
      <c r="J217" s="87"/>
    </row>
    <row r="218" spans="1:35" x14ac:dyDescent="0.35">
      <c r="A218" s="59"/>
      <c r="B218" s="59"/>
      <c r="C218" s="59"/>
      <c r="D218" s="59"/>
      <c r="F218" s="42"/>
      <c r="G218" s="87"/>
      <c r="H218" s="87"/>
      <c r="I218" s="87"/>
      <c r="J218" s="87"/>
    </row>
    <row r="219" spans="1:35" x14ac:dyDescent="0.35">
      <c r="B219" s="214" t="s">
        <v>283</v>
      </c>
      <c r="C219" s="209"/>
      <c r="D219" s="209"/>
      <c r="E219" s="38"/>
      <c r="F219" s="100"/>
      <c r="G219" s="100"/>
      <c r="H219" s="100"/>
      <c r="I219" s="100"/>
      <c r="J219" s="100"/>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row>
    <row r="220" spans="1:35" s="38" customFormat="1" x14ac:dyDescent="0.35">
      <c r="B220" s="209" t="s">
        <v>67</v>
      </c>
      <c r="C220" s="209"/>
      <c r="D220" s="209"/>
      <c r="E220" s="38" t="s">
        <v>23</v>
      </c>
      <c r="F220" s="116"/>
      <c r="G220" s="100"/>
      <c r="H220" s="100"/>
      <c r="I220" s="100"/>
      <c r="J220" s="100"/>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row>
    <row r="221" spans="1:35" s="38" customFormat="1" x14ac:dyDescent="0.35">
      <c r="B221" s="209"/>
      <c r="C221" s="209"/>
      <c r="D221" s="209"/>
      <c r="F221" s="100"/>
      <c r="G221" s="100"/>
      <c r="H221" s="100"/>
      <c r="I221" s="100"/>
      <c r="J221" s="100"/>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row>
    <row r="222" spans="1:35" x14ac:dyDescent="0.35">
      <c r="B222" s="213" t="s">
        <v>105</v>
      </c>
      <c r="C222" s="215"/>
      <c r="D222" s="215"/>
      <c r="E222" s="71" t="s">
        <v>23</v>
      </c>
      <c r="F222" s="42">
        <f>F207+F212+F217+F220</f>
        <v>4439368.5</v>
      </c>
      <c r="G222" s="100"/>
      <c r="H222" s="100"/>
      <c r="I222" s="100"/>
      <c r="J222" s="100"/>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row>
    <row r="223" spans="1:35" x14ac:dyDescent="0.35">
      <c r="B223" s="34"/>
      <c r="C223" s="34"/>
      <c r="D223" s="34"/>
      <c r="G223" s="100"/>
      <c r="H223" s="100"/>
      <c r="I223" s="100"/>
      <c r="J223" s="100"/>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row>
    <row r="224" spans="1:35" x14ac:dyDescent="0.35">
      <c r="B224" s="16" t="s">
        <v>106</v>
      </c>
      <c r="C224" s="16"/>
      <c r="D224" s="16"/>
      <c r="G224" s="100"/>
      <c r="H224" s="100"/>
      <c r="I224" s="100"/>
      <c r="J224" s="18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row>
    <row r="225" spans="1:35" x14ac:dyDescent="0.35">
      <c r="B225" s="57" t="s">
        <v>107</v>
      </c>
      <c r="C225" s="57"/>
      <c r="D225" s="57"/>
      <c r="F225" s="102"/>
      <c r="G225" s="100"/>
      <c r="H225" s="100"/>
      <c r="I225" s="154"/>
      <c r="J225" s="87"/>
      <c r="N225" s="13"/>
      <c r="O225" s="13"/>
      <c r="P225" s="13"/>
      <c r="Q225" s="13"/>
      <c r="R225" s="13"/>
      <c r="S225" s="13"/>
      <c r="T225" s="13"/>
      <c r="U225" s="13"/>
      <c r="V225" s="13"/>
      <c r="W225" s="13"/>
      <c r="X225" s="13"/>
      <c r="Y225" s="13"/>
      <c r="Z225" s="13"/>
      <c r="AA225" s="13"/>
      <c r="AB225" s="13"/>
      <c r="AC225" s="13"/>
      <c r="AD225" s="13"/>
      <c r="AE225" s="13"/>
      <c r="AF225" s="13"/>
      <c r="AG225" s="13"/>
      <c r="AH225" s="13"/>
      <c r="AI225" s="13"/>
    </row>
    <row r="226" spans="1:35" x14ac:dyDescent="0.35">
      <c r="B226" s="18" t="s">
        <v>108</v>
      </c>
      <c r="C226" s="60" t="s">
        <v>109</v>
      </c>
      <c r="D226" s="60"/>
      <c r="E226" s="1" t="s">
        <v>15</v>
      </c>
      <c r="F226" s="116">
        <v>80</v>
      </c>
      <c r="G226" s="87"/>
      <c r="H226" s="100"/>
      <c r="I226" s="154"/>
      <c r="J226" s="87"/>
      <c r="N226" s="13"/>
      <c r="O226" s="13"/>
      <c r="P226" s="13"/>
      <c r="Q226" s="13"/>
      <c r="R226" s="13"/>
      <c r="S226" s="13"/>
      <c r="T226" s="13"/>
      <c r="U226" s="13"/>
      <c r="V226" s="13"/>
      <c r="W226" s="13"/>
      <c r="X226" s="13"/>
      <c r="Y226" s="13"/>
      <c r="Z226" s="13"/>
      <c r="AA226" s="13"/>
      <c r="AB226" s="13"/>
      <c r="AC226" s="13"/>
      <c r="AD226" s="13"/>
      <c r="AE226" s="13"/>
      <c r="AF226" s="13"/>
      <c r="AG226" s="13"/>
      <c r="AH226" s="13"/>
      <c r="AI226" s="13"/>
    </row>
    <row r="227" spans="1:35" x14ac:dyDescent="0.35">
      <c r="B227" s="18" t="s">
        <v>110</v>
      </c>
      <c r="C227" s="60" t="s">
        <v>111</v>
      </c>
      <c r="D227" s="60"/>
      <c r="E227" s="1" t="s">
        <v>15</v>
      </c>
      <c r="F227" s="116">
        <v>150</v>
      </c>
      <c r="G227" s="87"/>
      <c r="H227" s="100"/>
      <c r="I227" s="154"/>
      <c r="J227" s="87"/>
      <c r="N227" s="13"/>
      <c r="O227" s="13"/>
      <c r="P227" s="13"/>
      <c r="Q227" s="13"/>
      <c r="R227" s="13"/>
      <c r="S227" s="13"/>
      <c r="T227" s="13"/>
      <c r="U227" s="13"/>
      <c r="V227" s="13"/>
      <c r="W227" s="13"/>
      <c r="X227" s="13"/>
      <c r="Y227" s="13"/>
      <c r="Z227" s="13"/>
      <c r="AA227" s="13"/>
      <c r="AB227" s="13"/>
      <c r="AC227" s="13"/>
      <c r="AD227" s="13"/>
      <c r="AE227" s="13"/>
      <c r="AF227" s="13"/>
      <c r="AG227" s="13"/>
      <c r="AH227" s="13"/>
      <c r="AI227" s="13"/>
    </row>
    <row r="228" spans="1:35" x14ac:dyDescent="0.35">
      <c r="A228" s="26" t="str">
        <f>IF(C228="Single-phase","",1)</f>
        <v/>
      </c>
      <c r="B228" s="99" t="s">
        <v>270</v>
      </c>
      <c r="C228" s="167" t="s">
        <v>109</v>
      </c>
      <c r="D228" s="60"/>
      <c r="E228" s="1" t="s">
        <v>23</v>
      </c>
      <c r="F228" s="42">
        <f t="shared" ref="F228:F233" si="308">IF($A228=0,F$226*F20,F$227*F20)</f>
        <v>0</v>
      </c>
      <c r="G228" s="87"/>
      <c r="H228" s="87"/>
      <c r="I228" s="155"/>
      <c r="J228" s="87"/>
    </row>
    <row r="229" spans="1:35" x14ac:dyDescent="0.35">
      <c r="A229" s="26" t="str">
        <f t="shared" ref="A229:A233" si="309">IF(C229="Single-phase","",1)</f>
        <v/>
      </c>
      <c r="B229" s="99" t="s">
        <v>271</v>
      </c>
      <c r="C229" s="167" t="s">
        <v>109</v>
      </c>
      <c r="D229" s="60"/>
      <c r="E229" s="1" t="s">
        <v>23</v>
      </c>
      <c r="F229" s="42">
        <f t="shared" si="308"/>
        <v>0</v>
      </c>
      <c r="G229" s="87"/>
      <c r="H229" s="87"/>
      <c r="I229" s="155"/>
      <c r="J229" s="87"/>
    </row>
    <row r="230" spans="1:35" x14ac:dyDescent="0.35">
      <c r="A230" s="26" t="str">
        <f t="shared" si="309"/>
        <v/>
      </c>
      <c r="B230" s="99" t="s">
        <v>272</v>
      </c>
      <c r="C230" s="167" t="s">
        <v>109</v>
      </c>
      <c r="D230" s="60"/>
      <c r="E230" s="1" t="s">
        <v>23</v>
      </c>
      <c r="F230" s="42">
        <f t="shared" si="308"/>
        <v>0</v>
      </c>
      <c r="G230" s="87"/>
      <c r="H230" s="87"/>
      <c r="I230" s="154"/>
      <c r="J230" s="87"/>
    </row>
    <row r="231" spans="1:35" x14ac:dyDescent="0.35">
      <c r="A231" s="26" t="str">
        <f t="shared" si="309"/>
        <v/>
      </c>
      <c r="B231" s="99" t="s">
        <v>273</v>
      </c>
      <c r="C231" s="167" t="s">
        <v>109</v>
      </c>
      <c r="D231" s="60"/>
      <c r="E231" s="1" t="s">
        <v>23</v>
      </c>
      <c r="F231" s="42">
        <f t="shared" si="308"/>
        <v>0</v>
      </c>
      <c r="G231" s="87"/>
      <c r="H231" s="87"/>
      <c r="I231" s="155"/>
      <c r="J231" s="87"/>
    </row>
    <row r="232" spans="1:35" s="38" customFormat="1" x14ac:dyDescent="0.35">
      <c r="A232" s="200">
        <f t="shared" si="309"/>
        <v>1</v>
      </c>
      <c r="B232" s="99" t="s">
        <v>274</v>
      </c>
      <c r="C232" s="167" t="s">
        <v>111</v>
      </c>
      <c r="D232" s="60"/>
      <c r="E232" s="38" t="s">
        <v>23</v>
      </c>
      <c r="F232" s="210">
        <f t="shared" si="308"/>
        <v>0</v>
      </c>
      <c r="G232" s="111"/>
      <c r="H232" s="111"/>
      <c r="I232" s="211"/>
      <c r="J232" s="111"/>
    </row>
    <row r="233" spans="1:35" x14ac:dyDescent="0.35">
      <c r="A233" s="26" t="str">
        <f t="shared" si="309"/>
        <v/>
      </c>
      <c r="B233" s="99" t="s">
        <v>275</v>
      </c>
      <c r="C233" s="216" t="s">
        <v>109</v>
      </c>
      <c r="D233" s="60"/>
      <c r="E233" s="38" t="s">
        <v>23</v>
      </c>
      <c r="F233" s="210">
        <f t="shared" si="308"/>
        <v>0</v>
      </c>
      <c r="G233" s="87"/>
      <c r="H233" s="87"/>
      <c r="I233" s="155"/>
      <c r="J233" s="87"/>
    </row>
    <row r="234" spans="1:35" x14ac:dyDescent="0.35">
      <c r="B234" s="217" t="s">
        <v>112</v>
      </c>
      <c r="C234" s="217"/>
      <c r="D234" s="217"/>
      <c r="E234" s="218" t="s">
        <v>23</v>
      </c>
      <c r="F234" s="219">
        <f>SUM(F228:F233)</f>
        <v>0</v>
      </c>
      <c r="G234" s="100"/>
      <c r="H234" s="183"/>
      <c r="I234" s="100"/>
      <c r="J234" s="100"/>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row>
    <row r="235" spans="1:35" x14ac:dyDescent="0.35">
      <c r="F235" s="87"/>
      <c r="G235" s="87"/>
      <c r="H235" s="87"/>
      <c r="I235" s="87"/>
      <c r="J235" s="87"/>
    </row>
    <row r="236" spans="1:35" x14ac:dyDescent="0.35">
      <c r="B236" s="16" t="s">
        <v>241</v>
      </c>
      <c r="F236" s="87"/>
      <c r="G236" s="87"/>
      <c r="H236" s="87"/>
      <c r="I236" s="87"/>
      <c r="J236" s="87"/>
    </row>
    <row r="237" spans="1:35" ht="15.5" x14ac:dyDescent="0.35">
      <c r="B237" s="82" t="s">
        <v>255</v>
      </c>
      <c r="E237" s="1" t="s">
        <v>135</v>
      </c>
      <c r="F237" s="163"/>
      <c r="G237" s="87"/>
      <c r="H237" s="194" t="s">
        <v>284</v>
      </c>
      <c r="I237" s="87"/>
    </row>
    <row r="238" spans="1:35" x14ac:dyDescent="0.35">
      <c r="B238" s="82" t="s">
        <v>242</v>
      </c>
      <c r="E238" s="1" t="s">
        <v>38</v>
      </c>
      <c r="F238" s="180">
        <f>(AI85-J85)</f>
        <v>0</v>
      </c>
      <c r="G238" s="87"/>
      <c r="H238" s="87"/>
      <c r="I238" s="87"/>
      <c r="J238" s="87"/>
    </row>
    <row r="239" spans="1:35" x14ac:dyDescent="0.35">
      <c r="B239" s="17" t="s">
        <v>243</v>
      </c>
      <c r="E239" s="1" t="s">
        <v>113</v>
      </c>
      <c r="F239" s="164">
        <f>IFERROR(F237/F238,0)</f>
        <v>0</v>
      </c>
      <c r="G239" s="162"/>
      <c r="H239" s="87"/>
      <c r="I239" s="87"/>
      <c r="J239" s="87"/>
    </row>
    <row r="240" spans="1:35" x14ac:dyDescent="0.35">
      <c r="G240" s="87"/>
      <c r="H240" s="87"/>
      <c r="I240" s="87"/>
      <c r="J240" s="87"/>
    </row>
    <row r="241" spans="2:37" x14ac:dyDescent="0.35">
      <c r="B241" s="11" t="s">
        <v>6</v>
      </c>
      <c r="C241" s="11"/>
      <c r="D241" s="11"/>
      <c r="E241" s="12"/>
      <c r="F241" s="61"/>
      <c r="G241" s="156"/>
      <c r="H241" s="157"/>
      <c r="I241" s="157"/>
      <c r="J241" s="157"/>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K241" s="12"/>
    </row>
    <row r="242" spans="2:37" x14ac:dyDescent="0.35">
      <c r="B242" s="14"/>
      <c r="C242" s="14"/>
      <c r="D242" s="14"/>
      <c r="F242" s="62"/>
      <c r="G242" s="158"/>
      <c r="H242" s="87"/>
      <c r="I242" s="87"/>
      <c r="J242" s="87"/>
    </row>
    <row r="243" spans="2:37" x14ac:dyDescent="0.35">
      <c r="B243" s="63" t="s">
        <v>114</v>
      </c>
      <c r="C243" s="14"/>
      <c r="D243" s="14"/>
      <c r="F243" s="62"/>
      <c r="G243" s="158"/>
      <c r="H243" s="87"/>
      <c r="I243" s="87"/>
      <c r="J243" s="87"/>
    </row>
    <row r="244" spans="2:37" x14ac:dyDescent="0.35">
      <c r="B244" s="63"/>
      <c r="C244" s="14"/>
      <c r="D244" s="14"/>
      <c r="F244" s="62"/>
      <c r="G244" s="158"/>
      <c r="H244" s="87"/>
      <c r="I244" s="87"/>
      <c r="J244" s="87"/>
    </row>
    <row r="245" spans="2:37" x14ac:dyDescent="0.35">
      <c r="B245" s="64" t="s">
        <v>115</v>
      </c>
      <c r="C245" s="14"/>
      <c r="D245" s="14"/>
      <c r="F245" s="62"/>
      <c r="G245" s="158"/>
      <c r="H245" s="87"/>
      <c r="I245" s="87"/>
      <c r="J245" s="87"/>
    </row>
    <row r="246" spans="2:37" x14ac:dyDescent="0.35">
      <c r="B246" s="18" t="s">
        <v>208</v>
      </c>
      <c r="E246" s="15" t="s">
        <v>116</v>
      </c>
      <c r="F246" s="159">
        <f>IFERROR(F253/F250/10^3,0)</f>
        <v>0</v>
      </c>
      <c r="G246" s="87"/>
      <c r="H246" s="87"/>
      <c r="I246" s="87"/>
      <c r="J246" s="87"/>
      <c r="K246" s="87"/>
      <c r="L246" s="87"/>
      <c r="M246" s="87"/>
      <c r="N246" s="87"/>
      <c r="O246" s="87"/>
      <c r="P246" s="87"/>
      <c r="Q246" s="87"/>
      <c r="R246" s="87"/>
      <c r="S246" s="87"/>
      <c r="T246" s="87"/>
      <c r="U246" s="87"/>
      <c r="V246" s="87"/>
      <c r="W246" s="87"/>
      <c r="X246" s="87"/>
      <c r="Y246" s="87"/>
      <c r="Z246" s="87"/>
      <c r="AA246" s="87"/>
      <c r="AB246" s="87"/>
      <c r="AC246" s="87"/>
    </row>
    <row r="247" spans="2:37" x14ac:dyDescent="0.35">
      <c r="B247" s="18"/>
      <c r="E247" s="15"/>
      <c r="F247" s="133"/>
      <c r="G247" s="87"/>
      <c r="H247" s="87"/>
      <c r="I247" s="87"/>
      <c r="J247" s="87"/>
      <c r="K247" s="87"/>
      <c r="L247" s="87"/>
      <c r="M247" s="87"/>
      <c r="N247" s="87"/>
      <c r="O247" s="87"/>
      <c r="P247" s="87"/>
      <c r="Q247" s="87"/>
      <c r="R247" s="87"/>
      <c r="S247" s="87"/>
      <c r="T247" s="87"/>
      <c r="U247" s="87"/>
      <c r="V247" s="87"/>
      <c r="W247" s="87"/>
      <c r="X247" s="87"/>
      <c r="Y247" s="87"/>
      <c r="Z247" s="87"/>
      <c r="AA247" s="87"/>
      <c r="AB247" s="87"/>
      <c r="AC247" s="87"/>
    </row>
    <row r="248" spans="2:37" x14ac:dyDescent="0.35">
      <c r="B248" s="18" t="s">
        <v>117</v>
      </c>
      <c r="E248" s="15" t="s">
        <v>8</v>
      </c>
      <c r="F248" s="134">
        <v>0.86450000000000005</v>
      </c>
      <c r="G248" s="135"/>
      <c r="H248" s="87"/>
      <c r="I248" s="87"/>
      <c r="K248" s="87"/>
      <c r="L248" s="87"/>
      <c r="M248" s="87"/>
      <c r="N248" s="87"/>
      <c r="O248" s="87"/>
      <c r="P248" s="87"/>
      <c r="Q248" s="87"/>
      <c r="R248" s="87"/>
      <c r="S248" s="87"/>
      <c r="T248" s="87"/>
      <c r="U248" s="87"/>
      <c r="V248" s="87"/>
      <c r="W248" s="87"/>
      <c r="X248" s="87"/>
      <c r="Y248" s="87"/>
      <c r="Z248" s="87"/>
      <c r="AA248" s="87"/>
      <c r="AB248" s="87"/>
      <c r="AC248" s="87"/>
    </row>
    <row r="249" spans="2:37" x14ac:dyDescent="0.35">
      <c r="B249" s="18" t="s">
        <v>118</v>
      </c>
      <c r="E249" s="15" t="s">
        <v>8</v>
      </c>
      <c r="F249" s="146">
        <f>100%-F248</f>
        <v>0.13549999999999995</v>
      </c>
      <c r="G249" s="87"/>
      <c r="H249" s="87"/>
      <c r="I249" s="87"/>
      <c r="J249" s="87"/>
      <c r="K249" s="87"/>
      <c r="L249" s="87"/>
      <c r="M249" s="87"/>
      <c r="N249" s="87"/>
      <c r="O249" s="87"/>
      <c r="P249" s="87"/>
      <c r="Q249" s="87"/>
      <c r="R249" s="87"/>
      <c r="S249" s="87"/>
      <c r="T249" s="87"/>
      <c r="U249" s="87"/>
      <c r="V249" s="87"/>
      <c r="W249" s="87"/>
      <c r="X249" s="87"/>
      <c r="Y249" s="87"/>
      <c r="Z249" s="87"/>
      <c r="AA249" s="87"/>
      <c r="AB249" s="87"/>
      <c r="AC249" s="87"/>
    </row>
    <row r="250" spans="2:37" x14ac:dyDescent="0.35">
      <c r="B250" s="18" t="s">
        <v>119</v>
      </c>
      <c r="E250" s="15" t="s">
        <v>38</v>
      </c>
      <c r="F250" s="147">
        <f>$F$249*$J$85</f>
        <v>0</v>
      </c>
      <c r="G250" s="87"/>
      <c r="H250" s="87"/>
      <c r="I250" s="87"/>
      <c r="K250" s="87"/>
      <c r="L250" s="87"/>
      <c r="M250" s="87"/>
      <c r="N250" s="87"/>
      <c r="O250" s="87"/>
      <c r="P250" s="87"/>
      <c r="Q250" s="87"/>
      <c r="R250" s="87"/>
      <c r="S250" s="87"/>
      <c r="T250" s="87"/>
      <c r="U250" s="87"/>
      <c r="V250" s="87"/>
      <c r="W250" s="87"/>
      <c r="X250" s="87"/>
      <c r="Y250" s="87"/>
      <c r="Z250" s="87"/>
      <c r="AA250" s="87"/>
      <c r="AB250" s="87"/>
      <c r="AC250" s="87"/>
    </row>
    <row r="251" spans="2:37" x14ac:dyDescent="0.35">
      <c r="B251" s="18"/>
      <c r="E251" s="15"/>
      <c r="F251" s="136"/>
      <c r="G251" s="87"/>
      <c r="H251" s="87"/>
      <c r="I251" s="87"/>
      <c r="J251" s="87"/>
      <c r="K251" s="87"/>
      <c r="L251" s="87"/>
      <c r="M251" s="87"/>
      <c r="N251" s="87"/>
      <c r="O251" s="87"/>
      <c r="P251" s="87"/>
      <c r="Q251" s="87"/>
      <c r="R251" s="87"/>
      <c r="S251" s="87"/>
      <c r="T251" s="87"/>
      <c r="U251" s="87"/>
      <c r="V251" s="87"/>
      <c r="W251" s="87"/>
      <c r="X251" s="87"/>
      <c r="Y251" s="87"/>
      <c r="Z251" s="87"/>
      <c r="AA251" s="87"/>
      <c r="AB251" s="87"/>
      <c r="AC251" s="87"/>
    </row>
    <row r="252" spans="2:37" x14ac:dyDescent="0.35">
      <c r="C252" s="16"/>
      <c r="D252" s="16"/>
      <c r="E252" s="46" t="s">
        <v>26</v>
      </c>
      <c r="F252" s="148" t="str">
        <f>"Year " &amp; $F$11</f>
        <v xml:space="preserve">Year </v>
      </c>
      <c r="G252" s="87"/>
      <c r="H252" s="87"/>
      <c r="I252" s="87"/>
      <c r="J252" s="87"/>
      <c r="K252" s="87"/>
      <c r="L252" s="87"/>
      <c r="M252" s="87"/>
      <c r="N252" s="87"/>
      <c r="O252" s="87"/>
      <c r="P252" s="87"/>
      <c r="Q252" s="87"/>
      <c r="R252" s="87"/>
      <c r="S252" s="87"/>
      <c r="T252" s="87"/>
      <c r="U252" s="87"/>
      <c r="V252" s="87"/>
      <c r="W252" s="87"/>
      <c r="X252" s="87"/>
      <c r="Y252" s="87"/>
      <c r="Z252" s="87"/>
      <c r="AA252" s="87"/>
      <c r="AB252" s="87"/>
      <c r="AC252" s="87"/>
    </row>
    <row r="253" spans="2:37" x14ac:dyDescent="0.35">
      <c r="B253" s="29" t="s">
        <v>211</v>
      </c>
      <c r="C253" s="17"/>
      <c r="D253" s="17"/>
      <c r="E253" s="15" t="s">
        <v>120</v>
      </c>
      <c r="F253" s="137">
        <v>3189614.5</v>
      </c>
      <c r="G253" s="87"/>
      <c r="H253" s="87"/>
      <c r="I253" s="87"/>
      <c r="J253" s="87"/>
      <c r="K253" s="87"/>
      <c r="L253" s="87"/>
      <c r="M253" s="87"/>
      <c r="N253" s="87"/>
      <c r="O253" s="87"/>
      <c r="P253" s="87"/>
      <c r="Q253" s="87"/>
      <c r="R253" s="87"/>
      <c r="S253" s="87"/>
      <c r="T253" s="87"/>
      <c r="U253" s="87"/>
      <c r="V253" s="87"/>
      <c r="W253" s="87"/>
      <c r="X253" s="87"/>
      <c r="Y253" s="87"/>
      <c r="Z253" s="87"/>
      <c r="AA253" s="87"/>
      <c r="AB253" s="87"/>
      <c r="AC253" s="87"/>
    </row>
    <row r="254" spans="2:37" x14ac:dyDescent="0.35">
      <c r="F254" s="87"/>
      <c r="G254" s="87"/>
      <c r="H254" s="87"/>
      <c r="I254" s="87"/>
      <c r="J254" s="87"/>
      <c r="K254" s="87"/>
      <c r="L254" s="87"/>
      <c r="M254" s="87"/>
      <c r="N254" s="87"/>
      <c r="O254" s="87"/>
      <c r="P254" s="87"/>
      <c r="Q254" s="87"/>
      <c r="R254" s="87"/>
      <c r="S254" s="87"/>
      <c r="T254" s="87"/>
      <c r="U254" s="87"/>
      <c r="V254" s="87"/>
      <c r="W254" s="87"/>
      <c r="X254" s="87"/>
      <c r="Y254" s="87"/>
      <c r="Z254" s="87"/>
      <c r="AA254" s="87"/>
      <c r="AB254" s="87"/>
      <c r="AC254" s="87"/>
    </row>
    <row r="255" spans="2:37" x14ac:dyDescent="0.35">
      <c r="B255" s="17"/>
      <c r="C255" s="17"/>
      <c r="D255" s="17"/>
      <c r="E255" s="15"/>
      <c r="F255" s="120"/>
      <c r="G255" s="120"/>
      <c r="H255" s="120"/>
      <c r="I255" s="120"/>
      <c r="J255" s="120"/>
      <c r="K255" s="120"/>
      <c r="L255" s="120"/>
      <c r="M255" s="120"/>
      <c r="N255" s="120"/>
      <c r="O255" s="120"/>
      <c r="P255" s="120"/>
      <c r="Q255" s="120"/>
      <c r="R255" s="120"/>
      <c r="S255" s="120"/>
      <c r="T255" s="120"/>
      <c r="U255" s="120"/>
      <c r="V255" s="120"/>
      <c r="W255" s="120"/>
      <c r="X255" s="120"/>
      <c r="Y255" s="120"/>
      <c r="Z255" s="120"/>
      <c r="AA255" s="120"/>
      <c r="AB255" s="120"/>
      <c r="AC255" s="120"/>
    </row>
    <row r="256" spans="2:37" x14ac:dyDescent="0.35">
      <c r="B256" s="34" t="s">
        <v>227</v>
      </c>
      <c r="C256" s="34"/>
      <c r="D256" s="34"/>
      <c r="F256" s="120"/>
      <c r="G256" s="87"/>
      <c r="H256" s="87"/>
      <c r="I256" s="87"/>
      <c r="J256" s="87"/>
      <c r="K256" s="87"/>
      <c r="L256" s="87"/>
      <c r="M256" s="87"/>
      <c r="N256" s="87"/>
      <c r="O256" s="87"/>
      <c r="P256" s="87"/>
      <c r="Q256" s="87"/>
      <c r="R256" s="87"/>
      <c r="S256" s="87"/>
      <c r="T256" s="87"/>
      <c r="U256" s="87"/>
      <c r="V256" s="87"/>
      <c r="W256" s="87"/>
      <c r="X256" s="87"/>
      <c r="Y256" s="87"/>
      <c r="Z256" s="87"/>
      <c r="AA256" s="87"/>
      <c r="AB256" s="87"/>
      <c r="AC256" s="87"/>
    </row>
    <row r="257" spans="2:29" x14ac:dyDescent="0.35">
      <c r="B257" s="17" t="s">
        <v>121</v>
      </c>
      <c r="C257" s="17"/>
      <c r="D257" s="17"/>
      <c r="E257" s="1" t="s">
        <v>122</v>
      </c>
      <c r="F257" s="138">
        <v>3.5</v>
      </c>
      <c r="G257" s="87"/>
      <c r="H257" s="87"/>
      <c r="I257" s="87"/>
      <c r="J257" s="87"/>
      <c r="K257" s="87"/>
      <c r="L257" s="87"/>
      <c r="M257" s="87"/>
      <c r="N257" s="87"/>
      <c r="O257" s="87"/>
      <c r="P257" s="87"/>
      <c r="Q257" s="87"/>
      <c r="R257" s="87"/>
      <c r="S257" s="87"/>
      <c r="T257" s="87"/>
      <c r="U257" s="87"/>
      <c r="V257" s="87"/>
      <c r="W257" s="87"/>
      <c r="X257" s="87"/>
      <c r="Y257" s="87"/>
      <c r="Z257" s="87"/>
      <c r="AA257" s="87"/>
      <c r="AB257" s="87"/>
      <c r="AC257" s="87"/>
    </row>
    <row r="258" spans="2:29" x14ac:dyDescent="0.35">
      <c r="B258" s="17" t="s">
        <v>68</v>
      </c>
      <c r="C258" s="17"/>
      <c r="D258" s="17"/>
      <c r="E258" s="20" t="s">
        <v>123</v>
      </c>
      <c r="F258" s="138">
        <v>2.0999999999999996</v>
      </c>
      <c r="G258" s="87"/>
      <c r="H258" s="87"/>
      <c r="I258" s="87"/>
      <c r="K258" s="87"/>
      <c r="L258" s="87"/>
      <c r="M258" s="87"/>
      <c r="N258" s="87"/>
      <c r="O258" s="87"/>
      <c r="P258" s="87"/>
      <c r="Q258" s="87"/>
      <c r="R258" s="87"/>
      <c r="S258" s="87"/>
      <c r="T258" s="87"/>
      <c r="U258" s="87"/>
      <c r="V258" s="87"/>
      <c r="W258" s="87"/>
      <c r="X258" s="87"/>
      <c r="Y258" s="87"/>
      <c r="Z258" s="87"/>
      <c r="AA258" s="87"/>
      <c r="AB258" s="87"/>
      <c r="AC258" s="87"/>
    </row>
    <row r="259" spans="2:29" x14ac:dyDescent="0.35">
      <c r="B259" s="17" t="s">
        <v>75</v>
      </c>
      <c r="C259" s="17"/>
      <c r="D259" s="17"/>
      <c r="E259" s="20" t="s">
        <v>124</v>
      </c>
      <c r="F259" s="138">
        <v>14</v>
      </c>
      <c r="G259" s="87"/>
      <c r="H259" s="87"/>
      <c r="I259" s="87"/>
      <c r="K259" s="87"/>
      <c r="L259" s="87"/>
      <c r="M259" s="87"/>
      <c r="N259" s="87"/>
      <c r="O259" s="87"/>
      <c r="P259" s="87"/>
      <c r="Q259" s="87"/>
      <c r="R259" s="87"/>
      <c r="S259" s="87"/>
      <c r="T259" s="87"/>
      <c r="U259" s="87"/>
      <c r="V259" s="87"/>
      <c r="W259" s="87"/>
      <c r="X259" s="87"/>
      <c r="Y259" s="87"/>
      <c r="Z259" s="87"/>
      <c r="AA259" s="87"/>
      <c r="AB259" s="87"/>
      <c r="AC259" s="87"/>
    </row>
    <row r="260" spans="2:29" x14ac:dyDescent="0.35">
      <c r="B260" s="17" t="s">
        <v>72</v>
      </c>
      <c r="C260" s="17"/>
      <c r="D260" s="17"/>
      <c r="E260" s="1" t="s">
        <v>125</v>
      </c>
      <c r="F260" s="138">
        <v>1.4</v>
      </c>
      <c r="G260" s="87"/>
      <c r="H260" s="87"/>
      <c r="I260" s="87"/>
      <c r="K260" s="87"/>
      <c r="L260" s="87"/>
      <c r="M260" s="87"/>
      <c r="N260" s="87"/>
      <c r="O260" s="87"/>
      <c r="P260" s="87"/>
      <c r="Q260" s="87"/>
      <c r="R260" s="87"/>
      <c r="S260" s="87"/>
      <c r="T260" s="87"/>
      <c r="U260" s="87"/>
      <c r="V260" s="87"/>
      <c r="W260" s="87"/>
      <c r="X260" s="87"/>
      <c r="Y260" s="87"/>
      <c r="Z260" s="87"/>
      <c r="AA260" s="87"/>
      <c r="AB260" s="87"/>
      <c r="AC260" s="87"/>
    </row>
    <row r="261" spans="2:29" x14ac:dyDescent="0.35">
      <c r="B261" s="17" t="s">
        <v>78</v>
      </c>
      <c r="C261" s="17"/>
      <c r="D261" s="17"/>
      <c r="E261" s="1" t="s">
        <v>123</v>
      </c>
      <c r="F261" s="138">
        <v>2.0999999999999996</v>
      </c>
      <c r="G261" s="87"/>
      <c r="H261" s="87"/>
      <c r="I261" s="87"/>
      <c r="K261" s="87"/>
      <c r="L261" s="87"/>
      <c r="M261" s="87"/>
      <c r="N261" s="87"/>
      <c r="O261" s="87"/>
      <c r="P261" s="87"/>
      <c r="Q261" s="87"/>
      <c r="R261" s="87"/>
      <c r="S261" s="87"/>
      <c r="T261" s="87"/>
      <c r="U261" s="87"/>
      <c r="V261" s="87"/>
      <c r="W261" s="87"/>
      <c r="X261" s="87"/>
      <c r="Y261" s="87"/>
      <c r="Z261" s="87"/>
      <c r="AA261" s="87"/>
      <c r="AB261" s="87"/>
      <c r="AC261" s="87"/>
    </row>
    <row r="262" spans="2:29" x14ac:dyDescent="0.35">
      <c r="B262" s="17" t="s">
        <v>126</v>
      </c>
      <c r="C262" s="17"/>
      <c r="D262" s="17"/>
      <c r="E262" s="1" t="s">
        <v>123</v>
      </c>
      <c r="F262" s="138">
        <v>3.5</v>
      </c>
      <c r="G262" s="87"/>
      <c r="H262" s="87"/>
      <c r="I262" s="87"/>
      <c r="K262" s="87"/>
      <c r="L262" s="87"/>
      <c r="M262" s="87"/>
      <c r="N262" s="87"/>
      <c r="O262" s="87"/>
      <c r="P262" s="87"/>
      <c r="Q262" s="87"/>
      <c r="R262" s="87"/>
      <c r="S262" s="87"/>
      <c r="T262" s="87"/>
      <c r="U262" s="87"/>
      <c r="V262" s="87"/>
      <c r="W262" s="87"/>
      <c r="X262" s="87"/>
      <c r="Y262" s="87"/>
      <c r="Z262" s="87"/>
      <c r="AA262" s="87"/>
      <c r="AB262" s="87"/>
      <c r="AC262" s="87"/>
    </row>
    <row r="263" spans="2:29" x14ac:dyDescent="0.35">
      <c r="B263" s="17" t="s">
        <v>127</v>
      </c>
      <c r="C263" s="17"/>
      <c r="D263" s="17"/>
      <c r="E263" s="1" t="s">
        <v>128</v>
      </c>
      <c r="F263" s="138">
        <v>2.0999999999999996</v>
      </c>
      <c r="G263" s="87"/>
      <c r="H263" s="87"/>
      <c r="I263" s="87"/>
      <c r="K263" s="87"/>
      <c r="L263" s="87"/>
      <c r="M263" s="87"/>
      <c r="N263" s="87"/>
      <c r="O263" s="87"/>
      <c r="P263" s="87"/>
      <c r="Q263" s="87"/>
      <c r="R263" s="87"/>
      <c r="S263" s="87"/>
      <c r="T263" s="87"/>
      <c r="U263" s="87"/>
      <c r="V263" s="87"/>
      <c r="W263" s="87"/>
      <c r="X263" s="87"/>
      <c r="Y263" s="87"/>
      <c r="Z263" s="87"/>
      <c r="AA263" s="87"/>
      <c r="AB263" s="87"/>
      <c r="AC263" s="87"/>
    </row>
    <row r="264" spans="2:29" x14ac:dyDescent="0.35">
      <c r="B264" s="17" t="s">
        <v>103</v>
      </c>
      <c r="C264" s="17"/>
      <c r="D264" s="17"/>
      <c r="E264" s="1" t="s">
        <v>129</v>
      </c>
      <c r="F264" s="138">
        <v>133</v>
      </c>
      <c r="G264" s="87"/>
      <c r="H264" s="87"/>
      <c r="I264" s="87"/>
      <c r="K264" s="87"/>
      <c r="L264" s="87"/>
      <c r="M264" s="87"/>
      <c r="N264" s="87"/>
      <c r="O264" s="87"/>
      <c r="P264" s="87"/>
      <c r="Q264" s="87"/>
      <c r="R264" s="87"/>
      <c r="S264" s="87"/>
      <c r="T264" s="87"/>
      <c r="U264" s="87"/>
      <c r="V264" s="87"/>
      <c r="W264" s="87"/>
      <c r="X264" s="87"/>
      <c r="Y264" s="87"/>
      <c r="Z264" s="87"/>
      <c r="AA264" s="87"/>
      <c r="AB264" s="87"/>
      <c r="AC264" s="87"/>
    </row>
    <row r="265" spans="2:29" x14ac:dyDescent="0.35">
      <c r="B265" s="17" t="s">
        <v>130</v>
      </c>
      <c r="C265" s="17"/>
      <c r="D265" s="17"/>
      <c r="E265" s="1" t="s">
        <v>131</v>
      </c>
      <c r="F265" s="138">
        <v>210</v>
      </c>
      <c r="G265" s="87"/>
      <c r="H265" s="87"/>
      <c r="I265" s="87"/>
      <c r="K265" s="87"/>
      <c r="L265" s="87"/>
      <c r="M265" s="87"/>
      <c r="N265" s="87"/>
      <c r="O265" s="87"/>
      <c r="P265" s="87"/>
      <c r="Q265" s="87"/>
      <c r="R265" s="87"/>
      <c r="S265" s="87"/>
      <c r="T265" s="87"/>
      <c r="U265" s="87"/>
      <c r="V265" s="87"/>
      <c r="W265" s="87"/>
      <c r="X265" s="87"/>
      <c r="Y265" s="87"/>
      <c r="Z265" s="87"/>
      <c r="AA265" s="87"/>
      <c r="AB265" s="87"/>
      <c r="AC265" s="87"/>
    </row>
    <row r="266" spans="2:29" x14ac:dyDescent="0.35">
      <c r="B266" s="17" t="s">
        <v>203</v>
      </c>
      <c r="C266" s="17"/>
      <c r="D266" s="17"/>
      <c r="E266" s="1" t="s">
        <v>138</v>
      </c>
      <c r="F266" s="138">
        <v>210</v>
      </c>
      <c r="G266" s="87"/>
      <c r="H266" s="87"/>
      <c r="I266" s="87"/>
      <c r="J266" s="87"/>
      <c r="K266" s="87"/>
      <c r="L266" s="87"/>
      <c r="M266" s="87"/>
      <c r="N266" s="87"/>
      <c r="O266" s="87"/>
      <c r="P266" s="87"/>
      <c r="Q266" s="87"/>
      <c r="R266" s="87"/>
      <c r="S266" s="87"/>
      <c r="T266" s="87"/>
      <c r="U266" s="87"/>
      <c r="V266" s="87"/>
      <c r="W266" s="87"/>
      <c r="X266" s="87"/>
      <c r="Y266" s="87"/>
      <c r="Z266" s="87"/>
      <c r="AA266" s="87"/>
      <c r="AB266" s="87"/>
      <c r="AC266" s="87"/>
    </row>
    <row r="267" spans="2:29" x14ac:dyDescent="0.35">
      <c r="B267" s="29" t="s">
        <v>217</v>
      </c>
      <c r="C267" s="29"/>
      <c r="D267" s="29"/>
      <c r="E267" s="16" t="s">
        <v>135</v>
      </c>
      <c r="F267" s="149"/>
      <c r="G267" s="87"/>
      <c r="H267" s="87"/>
      <c r="I267" s="87"/>
      <c r="J267" s="87"/>
      <c r="K267" s="87"/>
      <c r="L267" s="87"/>
      <c r="M267" s="87"/>
      <c r="N267" s="87"/>
      <c r="O267" s="87"/>
      <c r="P267" s="87"/>
      <c r="Q267" s="87"/>
      <c r="R267" s="87"/>
      <c r="S267" s="87"/>
      <c r="T267" s="87"/>
      <c r="U267" s="87"/>
      <c r="V267" s="87"/>
      <c r="W267" s="87"/>
      <c r="X267" s="87"/>
      <c r="Y267" s="87"/>
      <c r="Z267" s="87"/>
      <c r="AA267" s="87"/>
      <c r="AB267" s="87"/>
      <c r="AC267" s="87"/>
    </row>
    <row r="268" spans="2:29" x14ac:dyDescent="0.35">
      <c r="B268" s="17"/>
      <c r="C268" s="17"/>
      <c r="D268" s="17"/>
      <c r="E268" s="17"/>
      <c r="F268" s="99"/>
      <c r="G268" s="87"/>
      <c r="H268" s="87"/>
      <c r="I268" s="87"/>
      <c r="J268" s="87"/>
      <c r="K268" s="87"/>
      <c r="L268" s="87"/>
      <c r="M268" s="87"/>
      <c r="N268" s="87"/>
      <c r="O268" s="87"/>
      <c r="P268" s="87"/>
      <c r="Q268" s="87"/>
      <c r="R268" s="87"/>
      <c r="S268" s="87"/>
      <c r="T268" s="87"/>
      <c r="U268" s="87"/>
      <c r="V268" s="87"/>
      <c r="W268" s="87"/>
      <c r="X268" s="87"/>
      <c r="Y268" s="87"/>
      <c r="Z268" s="87"/>
      <c r="AA268" s="87"/>
      <c r="AB268" s="87"/>
      <c r="AC268" s="87"/>
    </row>
    <row r="269" spans="2:29" x14ac:dyDescent="0.35">
      <c r="B269" s="34" t="s">
        <v>237</v>
      </c>
      <c r="C269" s="34"/>
      <c r="D269" s="34"/>
      <c r="F269" s="120"/>
      <c r="G269" s="139"/>
      <c r="H269" s="139"/>
      <c r="I269" s="139"/>
      <c r="J269" s="139"/>
      <c r="K269" s="139"/>
      <c r="L269" s="87"/>
      <c r="M269" s="87"/>
      <c r="N269" s="87"/>
      <c r="O269" s="87"/>
      <c r="P269" s="87"/>
      <c r="Q269" s="87"/>
      <c r="R269" s="87"/>
      <c r="S269" s="87"/>
      <c r="T269" s="87"/>
      <c r="U269" s="87"/>
      <c r="V269" s="87"/>
      <c r="W269" s="87"/>
      <c r="X269" s="87"/>
      <c r="Y269" s="87"/>
      <c r="Z269" s="87"/>
      <c r="AA269" s="87"/>
      <c r="AB269" s="87"/>
      <c r="AC269" s="87"/>
    </row>
    <row r="270" spans="2:29" x14ac:dyDescent="0.35">
      <c r="B270" s="17" t="s">
        <v>132</v>
      </c>
      <c r="C270" s="17"/>
      <c r="D270" s="17"/>
      <c r="E270" s="1" t="s">
        <v>24</v>
      </c>
      <c r="F270" s="130">
        <v>50</v>
      </c>
      <c r="G270" s="139"/>
      <c r="H270" s="139"/>
      <c r="I270" s="139"/>
      <c r="J270" s="139"/>
      <c r="K270" s="139"/>
      <c r="L270" s="87"/>
      <c r="M270" s="87"/>
      <c r="N270" s="87"/>
      <c r="O270" s="87"/>
      <c r="P270" s="87"/>
      <c r="Q270" s="87"/>
      <c r="R270" s="87"/>
      <c r="S270" s="87"/>
      <c r="T270" s="87"/>
      <c r="U270" s="87"/>
      <c r="V270" s="87"/>
      <c r="W270" s="87"/>
      <c r="X270" s="87"/>
      <c r="Y270" s="87"/>
      <c r="Z270" s="87"/>
      <c r="AA270" s="87"/>
      <c r="AB270" s="87"/>
      <c r="AC270" s="87"/>
    </row>
    <row r="271" spans="2:29" x14ac:dyDescent="0.35">
      <c r="B271" s="17" t="s">
        <v>133</v>
      </c>
      <c r="C271" s="17"/>
      <c r="D271" s="17"/>
      <c r="E271" s="1" t="s">
        <v>24</v>
      </c>
      <c r="F271" s="130">
        <v>392</v>
      </c>
      <c r="G271" s="139"/>
      <c r="H271" s="139"/>
      <c r="I271" s="139"/>
      <c r="J271" s="139"/>
      <c r="K271" s="139"/>
      <c r="L271" s="87"/>
      <c r="M271" s="87"/>
      <c r="N271" s="87"/>
      <c r="O271" s="87"/>
      <c r="P271" s="87"/>
      <c r="Q271" s="87"/>
      <c r="R271" s="87"/>
      <c r="S271" s="87"/>
      <c r="T271" s="87"/>
      <c r="U271" s="87"/>
      <c r="V271" s="87"/>
      <c r="W271" s="87"/>
      <c r="X271" s="87"/>
      <c r="Y271" s="87"/>
      <c r="Z271" s="87"/>
      <c r="AA271" s="87"/>
      <c r="AB271" s="87"/>
      <c r="AC271" s="87"/>
    </row>
    <row r="272" spans="2:29" x14ac:dyDescent="0.35">
      <c r="B272" s="17" t="s">
        <v>134</v>
      </c>
      <c r="C272" s="17"/>
      <c r="D272" s="17"/>
      <c r="E272" s="1" t="s">
        <v>135</v>
      </c>
      <c r="F272" s="130">
        <v>3</v>
      </c>
      <c r="G272" s="139"/>
      <c r="H272" s="139"/>
      <c r="I272" s="139"/>
      <c r="J272" s="139"/>
      <c r="K272" s="139"/>
      <c r="L272" s="87"/>
      <c r="M272" s="87"/>
      <c r="N272" s="87"/>
      <c r="O272" s="87"/>
      <c r="P272" s="87"/>
      <c r="Q272" s="87"/>
      <c r="R272" s="87"/>
      <c r="S272" s="87"/>
      <c r="T272" s="87"/>
      <c r="U272" s="87"/>
      <c r="V272" s="87"/>
      <c r="W272" s="87"/>
      <c r="X272" s="87"/>
      <c r="Y272" s="87"/>
      <c r="Z272" s="87"/>
      <c r="AA272" s="87"/>
      <c r="AB272" s="87"/>
      <c r="AC272" s="87"/>
    </row>
    <row r="273" spans="1:35" x14ac:dyDescent="0.35">
      <c r="B273" s="17" t="s">
        <v>212</v>
      </c>
      <c r="C273" s="17"/>
      <c r="D273" s="17"/>
      <c r="E273" s="1" t="s">
        <v>24</v>
      </c>
      <c r="F273" s="130">
        <v>40</v>
      </c>
      <c r="G273" s="139"/>
      <c r="H273" s="139"/>
      <c r="I273" s="139"/>
      <c r="J273" s="139"/>
      <c r="K273" s="139"/>
      <c r="L273" s="87"/>
      <c r="M273" s="87"/>
      <c r="N273" s="87"/>
      <c r="O273" s="87"/>
      <c r="P273" s="87"/>
      <c r="Q273" s="87"/>
      <c r="R273" s="87"/>
      <c r="S273" s="87"/>
      <c r="T273" s="87"/>
      <c r="U273" s="87"/>
      <c r="V273" s="87"/>
      <c r="W273" s="87"/>
      <c r="X273" s="87"/>
      <c r="Y273" s="87"/>
      <c r="Z273" s="87"/>
      <c r="AA273" s="87"/>
      <c r="AB273" s="87"/>
      <c r="AC273" s="87"/>
    </row>
    <row r="274" spans="1:35" x14ac:dyDescent="0.35">
      <c r="B274" s="80" t="s">
        <v>217</v>
      </c>
      <c r="C274" s="80"/>
      <c r="D274" s="80"/>
      <c r="E274" s="27" t="s">
        <v>24</v>
      </c>
      <c r="F274" s="163">
        <v>500</v>
      </c>
      <c r="G274" s="139"/>
      <c r="H274" s="120"/>
      <c r="I274" s="140"/>
      <c r="J274" s="139"/>
      <c r="K274" s="139"/>
      <c r="L274" s="87"/>
      <c r="M274" s="87"/>
      <c r="N274" s="87"/>
      <c r="O274" s="87"/>
      <c r="P274" s="87"/>
      <c r="Q274" s="87"/>
      <c r="R274" s="87"/>
      <c r="S274" s="87"/>
      <c r="T274" s="87"/>
      <c r="U274" s="87"/>
      <c r="V274" s="87"/>
      <c r="W274" s="87"/>
      <c r="X274" s="87"/>
      <c r="Y274" s="87"/>
      <c r="Z274" s="87"/>
      <c r="AA274" s="87"/>
      <c r="AB274" s="87"/>
      <c r="AC274" s="87"/>
    </row>
    <row r="275" spans="1:35" x14ac:dyDescent="0.35">
      <c r="B275" s="29" t="s">
        <v>136</v>
      </c>
      <c r="C275" s="29"/>
      <c r="D275" s="29"/>
      <c r="E275" s="16" t="s">
        <v>24</v>
      </c>
      <c r="F275" s="174">
        <f>IF(F274=0,SUM(F270:F273),F274)</f>
        <v>500</v>
      </c>
      <c r="G275" s="139"/>
      <c r="H275" s="120"/>
      <c r="I275" s="140"/>
      <c r="J275" s="139"/>
      <c r="K275" s="139"/>
      <c r="L275" s="87"/>
      <c r="M275" s="87"/>
      <c r="N275" s="87"/>
      <c r="O275" s="87"/>
      <c r="P275" s="87"/>
      <c r="Q275" s="87"/>
      <c r="R275" s="87"/>
      <c r="S275" s="87"/>
      <c r="T275" s="87"/>
      <c r="U275" s="87"/>
      <c r="V275" s="87"/>
      <c r="W275" s="87"/>
      <c r="X275" s="87"/>
      <c r="Y275" s="87"/>
      <c r="Z275" s="87"/>
      <c r="AA275" s="87"/>
      <c r="AB275" s="87"/>
      <c r="AC275" s="87"/>
    </row>
    <row r="276" spans="1:35" x14ac:dyDescent="0.35">
      <c r="B276" s="29"/>
      <c r="C276" s="29"/>
      <c r="D276" s="29"/>
      <c r="E276" s="16"/>
      <c r="F276" s="141"/>
      <c r="G276" s="139"/>
      <c r="H276" s="139"/>
      <c r="I276" s="139"/>
      <c r="J276" s="139"/>
      <c r="K276" s="139"/>
      <c r="L276" s="139"/>
      <c r="M276" s="87"/>
      <c r="N276" s="87"/>
      <c r="O276" s="87"/>
      <c r="P276" s="87"/>
      <c r="Q276" s="87"/>
      <c r="R276" s="87"/>
      <c r="S276" s="87"/>
      <c r="T276" s="87"/>
      <c r="U276" s="87"/>
      <c r="V276" s="87"/>
      <c r="W276" s="87"/>
      <c r="X276" s="87"/>
      <c r="Y276" s="87"/>
      <c r="Z276" s="87"/>
      <c r="AA276" s="87"/>
      <c r="AB276" s="87"/>
      <c r="AC276" s="87"/>
    </row>
    <row r="277" spans="1:35" x14ac:dyDescent="0.35">
      <c r="B277" s="34" t="s">
        <v>239</v>
      </c>
      <c r="C277" s="34"/>
      <c r="D277" s="34"/>
      <c r="F277" s="120"/>
      <c r="G277" s="139"/>
      <c r="H277" s="139"/>
      <c r="I277" s="139"/>
      <c r="J277" s="139"/>
      <c r="K277" s="139"/>
      <c r="L277" s="139"/>
      <c r="M277" s="87"/>
      <c r="N277" s="87"/>
      <c r="O277" s="87"/>
      <c r="P277" s="87"/>
      <c r="Q277" s="87"/>
      <c r="R277" s="87"/>
      <c r="S277" s="87"/>
      <c r="T277" s="87"/>
      <c r="U277" s="87"/>
      <c r="V277" s="87"/>
      <c r="W277" s="87"/>
      <c r="X277" s="87"/>
      <c r="Y277" s="87"/>
      <c r="Z277" s="87"/>
      <c r="AA277" s="87"/>
      <c r="AB277" s="87"/>
      <c r="AC277" s="87"/>
    </row>
    <row r="278" spans="1:35" x14ac:dyDescent="0.35">
      <c r="B278" s="17" t="s">
        <v>137</v>
      </c>
      <c r="C278" s="17"/>
      <c r="D278" s="17"/>
      <c r="E278" s="1" t="s">
        <v>24</v>
      </c>
      <c r="F278" s="130">
        <v>5</v>
      </c>
      <c r="G278" s="139"/>
      <c r="H278" s="139"/>
      <c r="I278" s="139"/>
      <c r="J278" s="139"/>
      <c r="K278" s="139"/>
      <c r="L278" s="139"/>
      <c r="M278" s="87"/>
      <c r="N278" s="87"/>
      <c r="O278" s="87"/>
      <c r="P278" s="87"/>
      <c r="Q278" s="87"/>
      <c r="R278" s="87"/>
      <c r="S278" s="87"/>
      <c r="T278" s="87"/>
      <c r="U278" s="87"/>
      <c r="V278" s="87"/>
      <c r="W278" s="87"/>
      <c r="X278" s="87"/>
      <c r="Y278" s="87"/>
      <c r="Z278" s="87"/>
      <c r="AA278" s="87"/>
      <c r="AB278" s="87"/>
      <c r="AC278" s="87"/>
    </row>
    <row r="279" spans="1:35" x14ac:dyDescent="0.35">
      <c r="B279" s="17" t="s">
        <v>139</v>
      </c>
      <c r="C279" s="17"/>
      <c r="D279" s="17"/>
      <c r="E279" s="1" t="s">
        <v>24</v>
      </c>
      <c r="F279" s="130">
        <v>5000</v>
      </c>
      <c r="G279" s="139"/>
      <c r="H279" s="139"/>
      <c r="I279" s="139"/>
      <c r="J279" s="139"/>
      <c r="K279" s="139"/>
      <c r="L279" s="139"/>
      <c r="M279" s="87"/>
      <c r="N279" s="87"/>
      <c r="O279" s="87"/>
      <c r="P279" s="87"/>
      <c r="Q279" s="87"/>
      <c r="R279" s="87"/>
      <c r="S279" s="87"/>
      <c r="T279" s="87"/>
      <c r="U279" s="87"/>
      <c r="V279" s="87"/>
      <c r="W279" s="87"/>
      <c r="X279" s="87"/>
      <c r="Y279" s="87"/>
      <c r="Z279" s="87"/>
      <c r="AA279" s="87"/>
      <c r="AB279" s="87"/>
      <c r="AC279" s="87"/>
    </row>
    <row r="280" spans="1:35" x14ac:dyDescent="0.35">
      <c r="B280" s="17" t="s">
        <v>203</v>
      </c>
      <c r="C280" s="17"/>
      <c r="D280" s="17"/>
      <c r="E280" s="1" t="s">
        <v>24</v>
      </c>
      <c r="F280" s="138">
        <v>210</v>
      </c>
      <c r="G280" s="87"/>
      <c r="H280" s="87"/>
      <c r="I280" s="97"/>
      <c r="J280" s="97"/>
      <c r="K280" s="139"/>
      <c r="L280" s="139"/>
      <c r="M280" s="139"/>
      <c r="N280" s="139"/>
      <c r="O280" s="139"/>
      <c r="P280" s="139"/>
      <c r="Q280" s="87"/>
      <c r="R280" s="87"/>
      <c r="S280" s="87"/>
      <c r="T280" s="87"/>
      <c r="U280" s="87"/>
      <c r="V280" s="87"/>
      <c r="W280" s="87"/>
      <c r="X280" s="87"/>
      <c r="Y280" s="87"/>
      <c r="Z280" s="87"/>
      <c r="AA280" s="87"/>
      <c r="AB280" s="87"/>
      <c r="AC280" s="87"/>
    </row>
    <row r="281" spans="1:35" x14ac:dyDescent="0.35">
      <c r="B281" s="80" t="s">
        <v>247</v>
      </c>
      <c r="C281" s="51"/>
      <c r="D281" s="51"/>
      <c r="E281" s="27" t="s">
        <v>24</v>
      </c>
      <c r="F281" s="163"/>
      <c r="G281" s="87"/>
      <c r="H281" s="87"/>
      <c r="I281" s="97"/>
      <c r="J281" s="97"/>
      <c r="K281" s="139"/>
      <c r="L281" s="139"/>
      <c r="M281" s="139"/>
      <c r="N281" s="139"/>
      <c r="O281" s="139"/>
      <c r="P281" s="139"/>
      <c r="Q281" s="87"/>
      <c r="R281" s="87"/>
      <c r="S281" s="87"/>
      <c r="T281" s="87"/>
      <c r="U281" s="87"/>
      <c r="V281" s="87"/>
      <c r="W281" s="87"/>
      <c r="X281" s="87"/>
      <c r="Y281" s="87"/>
      <c r="Z281" s="87"/>
      <c r="AA281" s="87"/>
      <c r="AB281" s="87"/>
      <c r="AC281" s="87"/>
    </row>
    <row r="282" spans="1:35" x14ac:dyDescent="0.35">
      <c r="B282" s="29" t="s">
        <v>250</v>
      </c>
      <c r="C282" s="76"/>
      <c r="D282" s="76"/>
      <c r="E282" s="16" t="s">
        <v>24</v>
      </c>
      <c r="F282" s="174">
        <f>IF(F281=0,SUM(F278:F280),F281)</f>
        <v>5215</v>
      </c>
      <c r="G282" s="87"/>
      <c r="H282" s="87"/>
      <c r="I282" s="97"/>
      <c r="J282" s="97"/>
      <c r="K282" s="139"/>
      <c r="L282" s="139"/>
      <c r="M282" s="139"/>
      <c r="N282" s="139"/>
      <c r="O282" s="139"/>
      <c r="P282" s="139"/>
      <c r="Q282" s="87"/>
      <c r="R282" s="87"/>
      <c r="S282" s="87"/>
      <c r="T282" s="87"/>
      <c r="U282" s="87"/>
      <c r="V282" s="87"/>
      <c r="W282" s="87"/>
      <c r="X282" s="87"/>
      <c r="Y282" s="87"/>
      <c r="Z282" s="87"/>
      <c r="AA282" s="87"/>
      <c r="AB282" s="87"/>
      <c r="AC282" s="87"/>
    </row>
    <row r="283" spans="1:35" ht="16.399999999999999" customHeight="1" x14ac:dyDescent="0.35">
      <c r="F283" s="87"/>
      <c r="G283" s="87"/>
      <c r="H283" s="87"/>
      <c r="I283" s="87"/>
      <c r="J283" s="87"/>
      <c r="K283" s="142"/>
      <c r="L283" s="87"/>
      <c r="M283" s="87"/>
      <c r="N283" s="87"/>
      <c r="O283" s="87"/>
      <c r="P283" s="87"/>
      <c r="Q283" s="87"/>
      <c r="R283" s="87"/>
      <c r="S283" s="87"/>
      <c r="T283" s="87"/>
      <c r="U283" s="87"/>
      <c r="V283" s="87"/>
      <c r="W283" s="87"/>
      <c r="X283" s="87"/>
      <c r="Y283" s="87"/>
      <c r="Z283" s="87"/>
      <c r="AA283" s="87"/>
      <c r="AB283" s="87"/>
      <c r="AC283" s="87"/>
    </row>
    <row r="284" spans="1:35" ht="16.399999999999999" customHeight="1" x14ac:dyDescent="0.35">
      <c r="A284" s="65"/>
      <c r="B284" s="34" t="s">
        <v>238</v>
      </c>
      <c r="F284" s="143"/>
      <c r="G284" s="102"/>
      <c r="H284" s="102"/>
      <c r="I284" s="144"/>
      <c r="J284" s="144"/>
      <c r="K284" s="142"/>
      <c r="L284" s="87"/>
      <c r="M284" s="87"/>
      <c r="N284" s="87"/>
      <c r="O284" s="87"/>
      <c r="P284" s="87"/>
      <c r="Q284" s="87"/>
      <c r="R284" s="87"/>
      <c r="S284" s="87"/>
      <c r="T284" s="87"/>
      <c r="U284" s="87"/>
      <c r="V284" s="87"/>
      <c r="W284" s="87"/>
      <c r="X284" s="87"/>
      <c r="Y284" s="87"/>
      <c r="Z284" s="87"/>
      <c r="AA284" s="87"/>
      <c r="AB284" s="87"/>
      <c r="AC284" s="87"/>
    </row>
    <row r="285" spans="1:35" x14ac:dyDescent="0.35">
      <c r="B285" s="17" t="s">
        <v>140</v>
      </c>
      <c r="C285" s="17"/>
      <c r="D285" s="17"/>
      <c r="E285" s="1" t="s">
        <v>24</v>
      </c>
      <c r="F285" s="130">
        <v>18</v>
      </c>
      <c r="G285" s="87"/>
      <c r="H285" s="87"/>
      <c r="I285" s="87"/>
      <c r="J285" s="87"/>
      <c r="K285" s="87"/>
      <c r="L285" s="87"/>
      <c r="M285" s="87"/>
      <c r="N285" s="87"/>
      <c r="O285" s="87"/>
      <c r="P285" s="87"/>
      <c r="Q285" s="87"/>
      <c r="R285" s="87"/>
      <c r="S285" s="87"/>
      <c r="T285" s="87"/>
      <c r="U285" s="87"/>
      <c r="V285" s="87"/>
      <c r="W285" s="87"/>
      <c r="X285" s="87"/>
      <c r="Y285" s="87"/>
      <c r="Z285" s="87"/>
      <c r="AA285" s="87"/>
      <c r="AB285" s="87"/>
      <c r="AC285" s="87"/>
    </row>
    <row r="286" spans="1:35" x14ac:dyDescent="0.35">
      <c r="B286" s="17" t="s">
        <v>141</v>
      </c>
      <c r="C286" s="17"/>
      <c r="D286" s="17"/>
      <c r="E286" s="1" t="s">
        <v>24</v>
      </c>
      <c r="F286" s="130">
        <v>48</v>
      </c>
      <c r="G286" s="100"/>
      <c r="H286" s="100"/>
      <c r="I286" s="100"/>
      <c r="J286" s="100"/>
      <c r="K286" s="100"/>
      <c r="L286" s="100"/>
      <c r="M286" s="100"/>
      <c r="N286" s="100"/>
      <c r="O286" s="100"/>
      <c r="P286" s="100"/>
      <c r="Q286" s="100"/>
      <c r="R286" s="100"/>
      <c r="S286" s="100"/>
      <c r="T286" s="100"/>
      <c r="U286" s="100"/>
      <c r="V286" s="100"/>
      <c r="W286" s="100"/>
      <c r="X286" s="100"/>
      <c r="Y286" s="100"/>
      <c r="Z286" s="100"/>
      <c r="AA286" s="100"/>
      <c r="AB286" s="100"/>
      <c r="AC286" s="100"/>
      <c r="AD286" s="13"/>
      <c r="AE286" s="13"/>
      <c r="AF286" s="13"/>
      <c r="AG286" s="13"/>
      <c r="AH286" s="13"/>
      <c r="AI286" s="13"/>
    </row>
    <row r="287" spans="1:35" x14ac:dyDescent="0.35">
      <c r="B287" s="17" t="s">
        <v>142</v>
      </c>
      <c r="C287" s="17"/>
      <c r="D287" s="17"/>
      <c r="E287" s="1" t="s">
        <v>24</v>
      </c>
      <c r="F287" s="130">
        <v>3</v>
      </c>
      <c r="G287" s="100"/>
      <c r="H287" s="100"/>
      <c r="I287" s="100"/>
      <c r="J287" s="100"/>
      <c r="K287" s="100"/>
      <c r="L287" s="100"/>
      <c r="M287" s="100"/>
      <c r="N287" s="100"/>
      <c r="O287" s="100"/>
      <c r="P287" s="100"/>
      <c r="Q287" s="100"/>
      <c r="R287" s="100"/>
      <c r="S287" s="100"/>
      <c r="T287" s="100"/>
      <c r="U287" s="100"/>
      <c r="V287" s="100"/>
      <c r="W287" s="100"/>
      <c r="X287" s="100"/>
      <c r="Y287" s="100"/>
      <c r="Z287" s="100"/>
      <c r="AA287" s="100"/>
      <c r="AB287" s="100"/>
      <c r="AC287" s="100"/>
      <c r="AD287" s="13"/>
      <c r="AE287" s="13"/>
      <c r="AF287" s="13"/>
      <c r="AG287" s="13"/>
      <c r="AH287" s="13"/>
      <c r="AI287" s="13"/>
    </row>
    <row r="288" spans="1:35" x14ac:dyDescent="0.35">
      <c r="B288" s="17" t="s">
        <v>143</v>
      </c>
      <c r="C288" s="17"/>
      <c r="D288" s="17"/>
      <c r="E288" s="1" t="s">
        <v>24</v>
      </c>
      <c r="F288" s="130">
        <v>9</v>
      </c>
      <c r="G288" s="100"/>
      <c r="H288" s="100"/>
      <c r="I288" s="100"/>
      <c r="J288" s="100"/>
      <c r="K288" s="100"/>
      <c r="L288" s="100"/>
      <c r="M288" s="100"/>
      <c r="N288" s="100"/>
      <c r="O288" s="100"/>
      <c r="P288" s="100"/>
      <c r="Q288" s="100"/>
      <c r="R288" s="100"/>
      <c r="S288" s="100"/>
      <c r="T288" s="100"/>
      <c r="U288" s="100"/>
      <c r="V288" s="100"/>
      <c r="W288" s="100"/>
      <c r="X288" s="100"/>
      <c r="Y288" s="100"/>
      <c r="Z288" s="100"/>
      <c r="AA288" s="100"/>
      <c r="AB288" s="100"/>
      <c r="AC288" s="100"/>
      <c r="AD288" s="13"/>
      <c r="AE288" s="13"/>
      <c r="AF288" s="13"/>
      <c r="AG288" s="13"/>
      <c r="AH288" s="13"/>
      <c r="AI288" s="13"/>
    </row>
    <row r="289" spans="2:36" x14ac:dyDescent="0.35">
      <c r="B289" s="17" t="s">
        <v>144</v>
      </c>
      <c r="C289" s="17"/>
      <c r="D289" s="17"/>
      <c r="E289" s="1" t="s">
        <v>24</v>
      </c>
      <c r="F289" s="130">
        <v>7.5</v>
      </c>
      <c r="G289" s="145"/>
      <c r="H289" s="145"/>
      <c r="I289" s="145"/>
      <c r="J289" s="145"/>
      <c r="K289" s="145"/>
      <c r="L289" s="145"/>
      <c r="M289" s="145"/>
      <c r="N289" s="145"/>
      <c r="O289" s="145"/>
      <c r="P289" s="145"/>
      <c r="Q289" s="145"/>
      <c r="R289" s="145"/>
      <c r="S289" s="145"/>
      <c r="T289" s="145"/>
      <c r="U289" s="145"/>
      <c r="V289" s="145"/>
      <c r="W289" s="145"/>
      <c r="X289" s="145"/>
      <c r="Y289" s="145"/>
      <c r="Z289" s="145"/>
      <c r="AA289" s="145"/>
      <c r="AB289" s="145"/>
      <c r="AC289" s="145"/>
      <c r="AD289" s="56"/>
      <c r="AE289" s="56"/>
      <c r="AF289" s="56"/>
      <c r="AG289" s="56"/>
      <c r="AH289" s="56"/>
      <c r="AI289" s="56"/>
    </row>
    <row r="290" spans="2:36" x14ac:dyDescent="0.35">
      <c r="B290" s="17" t="s">
        <v>203</v>
      </c>
      <c r="C290" s="17"/>
      <c r="D290" s="17"/>
      <c r="E290" s="1" t="s">
        <v>24</v>
      </c>
      <c r="F290" s="130">
        <v>0</v>
      </c>
      <c r="G290" s="145"/>
      <c r="H290" s="145"/>
      <c r="I290" s="145"/>
      <c r="J290" s="145"/>
      <c r="K290" s="145"/>
      <c r="L290" s="145"/>
      <c r="M290" s="145"/>
      <c r="N290" s="145"/>
      <c r="O290" s="145"/>
      <c r="P290" s="145"/>
      <c r="Q290" s="145"/>
      <c r="R290" s="145"/>
      <c r="S290" s="145"/>
      <c r="T290" s="145"/>
      <c r="U290" s="145"/>
      <c r="V290" s="145"/>
      <c r="W290" s="145"/>
      <c r="X290" s="145"/>
      <c r="Y290" s="145"/>
      <c r="Z290" s="145"/>
      <c r="AA290" s="145"/>
      <c r="AB290" s="145"/>
      <c r="AC290" s="145"/>
      <c r="AD290" s="56"/>
      <c r="AE290" s="56"/>
      <c r="AF290" s="56"/>
      <c r="AG290" s="56"/>
      <c r="AH290" s="56"/>
      <c r="AI290" s="56"/>
    </row>
    <row r="291" spans="2:36" x14ac:dyDescent="0.35">
      <c r="B291" s="80" t="s">
        <v>219</v>
      </c>
      <c r="C291" s="80"/>
      <c r="D291" s="80"/>
      <c r="E291" s="27" t="s">
        <v>24</v>
      </c>
      <c r="F291" s="163"/>
      <c r="G291" s="139"/>
      <c r="H291" s="139"/>
      <c r="I291" s="139"/>
      <c r="J291" s="139"/>
      <c r="K291" s="139"/>
      <c r="L291" s="139"/>
      <c r="M291" s="139"/>
      <c r="N291" s="139"/>
      <c r="O291" s="139"/>
      <c r="P291" s="139"/>
      <c r="Q291" s="139"/>
      <c r="R291" s="139"/>
      <c r="S291" s="139"/>
      <c r="T291" s="139"/>
      <c r="U291" s="139"/>
      <c r="V291" s="139"/>
      <c r="W291" s="139"/>
      <c r="X291" s="139"/>
      <c r="Y291" s="139"/>
      <c r="Z291" s="139"/>
      <c r="AA291" s="139"/>
      <c r="AB291" s="139"/>
      <c r="AC291" s="139"/>
      <c r="AD291" s="28"/>
      <c r="AE291" s="28"/>
      <c r="AF291" s="28"/>
      <c r="AG291" s="28"/>
      <c r="AH291" s="28"/>
      <c r="AI291" s="28"/>
    </row>
    <row r="292" spans="2:36" x14ac:dyDescent="0.35">
      <c r="B292" s="29" t="s">
        <v>218</v>
      </c>
      <c r="C292" s="29"/>
      <c r="D292" s="29"/>
      <c r="E292" s="16" t="s">
        <v>24</v>
      </c>
      <c r="F292" s="175">
        <f>IF(F291=0,SUM(F285:F290),F291)</f>
        <v>85.5</v>
      </c>
      <c r="G292" s="139"/>
      <c r="H292" s="139"/>
      <c r="I292" s="139"/>
      <c r="J292" s="139"/>
      <c r="K292" s="139"/>
      <c r="L292" s="139"/>
      <c r="M292" s="139"/>
      <c r="N292" s="139"/>
      <c r="O292" s="139"/>
      <c r="P292" s="139"/>
      <c r="Q292" s="139"/>
      <c r="R292" s="139"/>
      <c r="S292" s="139"/>
      <c r="T292" s="139"/>
      <c r="U292" s="139"/>
      <c r="V292" s="139"/>
      <c r="W292" s="139"/>
      <c r="X292" s="139"/>
      <c r="Y292" s="139"/>
      <c r="Z292" s="139"/>
      <c r="AA292" s="139"/>
      <c r="AB292" s="139"/>
      <c r="AC292" s="139"/>
      <c r="AD292" s="28"/>
      <c r="AE292" s="28"/>
      <c r="AF292" s="28"/>
      <c r="AG292" s="28"/>
      <c r="AH292" s="28"/>
      <c r="AI292" s="28"/>
    </row>
    <row r="293" spans="2:36" x14ac:dyDescent="0.35">
      <c r="B293" s="29"/>
      <c r="C293" s="29"/>
      <c r="D293" s="29"/>
      <c r="E293" s="16"/>
      <c r="F293" s="139"/>
      <c r="G293" s="139"/>
      <c r="H293" s="139"/>
      <c r="I293" s="139"/>
      <c r="J293" s="139"/>
      <c r="K293" s="139"/>
      <c r="L293" s="139"/>
      <c r="M293" s="139"/>
      <c r="N293" s="139"/>
      <c r="O293" s="139"/>
      <c r="P293" s="139"/>
      <c r="Q293" s="139"/>
      <c r="R293" s="139"/>
      <c r="S293" s="139"/>
      <c r="T293" s="139"/>
      <c r="U293" s="139"/>
      <c r="V293" s="139"/>
      <c r="W293" s="139"/>
      <c r="X293" s="139"/>
      <c r="Y293" s="139"/>
      <c r="Z293" s="139"/>
      <c r="AA293" s="139"/>
      <c r="AB293" s="139"/>
      <c r="AC293" s="139"/>
      <c r="AD293" s="28"/>
      <c r="AE293" s="28"/>
      <c r="AF293" s="28"/>
      <c r="AG293" s="28"/>
      <c r="AH293" s="28"/>
      <c r="AI293" s="28"/>
    </row>
    <row r="294" spans="2:36" x14ac:dyDescent="0.35">
      <c r="B294" s="11" t="s">
        <v>5</v>
      </c>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row>
    <row r="295" spans="2:36" x14ac:dyDescent="0.35"/>
    <row r="296" spans="2:36" x14ac:dyDescent="0.35">
      <c r="B296" s="16" t="s">
        <v>216</v>
      </c>
      <c r="E296" s="15"/>
    </row>
    <row r="297" spans="2:36" x14ac:dyDescent="0.35">
      <c r="B297" s="17" t="s">
        <v>226</v>
      </c>
      <c r="E297" s="15" t="s">
        <v>7</v>
      </c>
      <c r="F297" s="176" t="s">
        <v>160</v>
      </c>
    </row>
    <row r="298" spans="2:36" x14ac:dyDescent="0.35">
      <c r="B298" s="17" t="s">
        <v>227</v>
      </c>
      <c r="E298" s="15" t="s">
        <v>7</v>
      </c>
      <c r="F298" s="176" t="s">
        <v>160</v>
      </c>
    </row>
    <row r="299" spans="2:36" x14ac:dyDescent="0.35">
      <c r="B299" s="17" t="s">
        <v>228</v>
      </c>
      <c r="E299" s="15" t="s">
        <v>7</v>
      </c>
      <c r="F299" s="176" t="s">
        <v>160</v>
      </c>
    </row>
    <row r="300" spans="2:36" s="17" customFormat="1" x14ac:dyDescent="0.35">
      <c r="B300" s="17" t="s">
        <v>229</v>
      </c>
      <c r="E300" s="15" t="s">
        <v>7</v>
      </c>
      <c r="F300" s="176" t="s">
        <v>160</v>
      </c>
      <c r="AJ300" s="1"/>
    </row>
    <row r="301" spans="2:36" s="17" customFormat="1" x14ac:dyDescent="0.35">
      <c r="B301" s="17" t="s">
        <v>153</v>
      </c>
      <c r="E301" s="15" t="s">
        <v>7</v>
      </c>
      <c r="F301" s="176" t="s">
        <v>160</v>
      </c>
      <c r="K301" s="187"/>
      <c r="AJ301" s="1"/>
    </row>
    <row r="302" spans="2:36" s="29" customFormat="1" x14ac:dyDescent="0.35">
      <c r="AJ302" s="1"/>
    </row>
    <row r="303" spans="2:36" x14ac:dyDescent="0.35">
      <c r="B303" s="16" t="s">
        <v>154</v>
      </c>
      <c r="C303" s="15"/>
      <c r="D303" s="15"/>
      <c r="E303" s="15"/>
    </row>
    <row r="304" spans="2:36" x14ac:dyDescent="0.35">
      <c r="B304" s="17" t="s">
        <v>155</v>
      </c>
      <c r="E304" s="1" t="s">
        <v>2</v>
      </c>
      <c r="F304" s="150">
        <f>F6</f>
        <v>0</v>
      </c>
      <c r="G304" s="150">
        <f t="shared" ref="G304:AB304" si="310">F304+1</f>
        <v>1</v>
      </c>
      <c r="H304" s="150">
        <f t="shared" si="310"/>
        <v>2</v>
      </c>
      <c r="I304" s="150">
        <f t="shared" si="310"/>
        <v>3</v>
      </c>
      <c r="J304" s="150">
        <f t="shared" si="310"/>
        <v>4</v>
      </c>
      <c r="K304" s="150">
        <f t="shared" si="310"/>
        <v>5</v>
      </c>
      <c r="L304" s="150">
        <f t="shared" si="310"/>
        <v>6</v>
      </c>
      <c r="M304" s="150">
        <f t="shared" si="310"/>
        <v>7</v>
      </c>
      <c r="N304" s="150">
        <f t="shared" si="310"/>
        <v>8</v>
      </c>
      <c r="O304" s="150">
        <f t="shared" si="310"/>
        <v>9</v>
      </c>
      <c r="P304" s="150">
        <f t="shared" si="310"/>
        <v>10</v>
      </c>
      <c r="Q304" s="150">
        <f t="shared" si="310"/>
        <v>11</v>
      </c>
      <c r="R304" s="150">
        <f t="shared" si="310"/>
        <v>12</v>
      </c>
      <c r="S304" s="150">
        <f t="shared" si="310"/>
        <v>13</v>
      </c>
      <c r="T304" s="150">
        <f t="shared" si="310"/>
        <v>14</v>
      </c>
      <c r="U304" s="150">
        <f t="shared" si="310"/>
        <v>15</v>
      </c>
      <c r="V304" s="150">
        <f t="shared" si="310"/>
        <v>16</v>
      </c>
      <c r="W304" s="150">
        <f t="shared" si="310"/>
        <v>17</v>
      </c>
      <c r="X304" s="150">
        <f t="shared" si="310"/>
        <v>18</v>
      </c>
      <c r="Y304" s="150">
        <f t="shared" si="310"/>
        <v>19</v>
      </c>
      <c r="Z304" s="150">
        <f t="shared" si="310"/>
        <v>20</v>
      </c>
      <c r="AA304" s="150">
        <f t="shared" si="310"/>
        <v>21</v>
      </c>
      <c r="AB304" s="150">
        <f t="shared" si="310"/>
        <v>22</v>
      </c>
      <c r="AC304" s="150">
        <f t="shared" ref="AC304" si="311">AB304+1</f>
        <v>23</v>
      </c>
      <c r="AD304" s="150">
        <f t="shared" ref="AD304" si="312">AC304+1</f>
        <v>24</v>
      </c>
      <c r="AE304" s="150">
        <f t="shared" ref="AE304" si="313">AD304+1</f>
        <v>25</v>
      </c>
      <c r="AF304" s="150">
        <f t="shared" ref="AF304" si="314">AE304+1</f>
        <v>26</v>
      </c>
      <c r="AG304" s="150">
        <f t="shared" ref="AG304" si="315">AF304+1</f>
        <v>27</v>
      </c>
      <c r="AH304" s="150">
        <f t="shared" ref="AH304" si="316">AG304+1</f>
        <v>28</v>
      </c>
      <c r="AI304" s="150">
        <f t="shared" ref="AI304" si="317">AH304+1</f>
        <v>29</v>
      </c>
    </row>
    <row r="305" spans="2:35" x14ac:dyDescent="0.35">
      <c r="B305" s="17" t="s">
        <v>155</v>
      </c>
      <c r="E305" s="1" t="s">
        <v>8</v>
      </c>
      <c r="F305" s="83">
        <v>0.02</v>
      </c>
      <c r="G305" s="83">
        <v>0.02</v>
      </c>
      <c r="H305" s="83">
        <f t="shared" ref="H305:AI305" si="318">$F$14</f>
        <v>0</v>
      </c>
      <c r="I305" s="83">
        <f t="shared" si="318"/>
        <v>0</v>
      </c>
      <c r="J305" s="83">
        <f t="shared" si="318"/>
        <v>0</v>
      </c>
      <c r="K305" s="83">
        <f t="shared" si="318"/>
        <v>0</v>
      </c>
      <c r="L305" s="83">
        <f t="shared" si="318"/>
        <v>0</v>
      </c>
      <c r="M305" s="83">
        <f t="shared" si="318"/>
        <v>0</v>
      </c>
      <c r="N305" s="83">
        <f t="shared" si="318"/>
        <v>0</v>
      </c>
      <c r="O305" s="83">
        <f t="shared" si="318"/>
        <v>0</v>
      </c>
      <c r="P305" s="83">
        <f t="shared" si="318"/>
        <v>0</v>
      </c>
      <c r="Q305" s="83">
        <f t="shared" si="318"/>
        <v>0</v>
      </c>
      <c r="R305" s="83">
        <f t="shared" si="318"/>
        <v>0</v>
      </c>
      <c r="S305" s="83">
        <f t="shared" si="318"/>
        <v>0</v>
      </c>
      <c r="T305" s="83">
        <f t="shared" si="318"/>
        <v>0</v>
      </c>
      <c r="U305" s="83">
        <f t="shared" si="318"/>
        <v>0</v>
      </c>
      <c r="V305" s="83">
        <f t="shared" si="318"/>
        <v>0</v>
      </c>
      <c r="W305" s="83">
        <f t="shared" si="318"/>
        <v>0</v>
      </c>
      <c r="X305" s="83">
        <f t="shared" si="318"/>
        <v>0</v>
      </c>
      <c r="Y305" s="83">
        <f t="shared" si="318"/>
        <v>0</v>
      </c>
      <c r="Z305" s="83">
        <f t="shared" si="318"/>
        <v>0</v>
      </c>
      <c r="AA305" s="83">
        <f t="shared" si="318"/>
        <v>0</v>
      </c>
      <c r="AB305" s="83">
        <f t="shared" si="318"/>
        <v>0</v>
      </c>
      <c r="AC305" s="83">
        <f t="shared" si="318"/>
        <v>0</v>
      </c>
      <c r="AD305" s="83">
        <f t="shared" si="318"/>
        <v>0</v>
      </c>
      <c r="AE305" s="83">
        <f t="shared" si="318"/>
        <v>0</v>
      </c>
      <c r="AF305" s="83">
        <f t="shared" si="318"/>
        <v>0</v>
      </c>
      <c r="AG305" s="83">
        <f t="shared" si="318"/>
        <v>0</v>
      </c>
      <c r="AH305" s="83">
        <f t="shared" si="318"/>
        <v>0</v>
      </c>
      <c r="AI305" s="83">
        <f t="shared" si="318"/>
        <v>0</v>
      </c>
    </row>
    <row r="306" spans="2:35" x14ac:dyDescent="0.35">
      <c r="B306" s="17"/>
      <c r="E306" s="67"/>
      <c r="F306" s="84"/>
      <c r="G306" s="84"/>
      <c r="H306" s="84"/>
      <c r="I306" s="84"/>
      <c r="J306" s="84"/>
      <c r="K306" s="84"/>
      <c r="L306" s="84"/>
      <c r="M306" s="84"/>
      <c r="N306" s="84"/>
      <c r="O306" s="84"/>
      <c r="P306" s="84"/>
      <c r="Q306" s="84"/>
      <c r="R306" s="84"/>
      <c r="S306" s="84"/>
      <c r="T306" s="84"/>
      <c r="U306" s="84"/>
      <c r="V306" s="84"/>
      <c r="W306" s="84"/>
      <c r="X306" s="84"/>
      <c r="Y306" s="84"/>
      <c r="Z306" s="84"/>
      <c r="AA306" s="84"/>
      <c r="AB306" s="84"/>
      <c r="AC306" s="84"/>
      <c r="AD306" s="84"/>
      <c r="AE306" s="84"/>
      <c r="AF306" s="84"/>
      <c r="AG306" s="84"/>
      <c r="AH306" s="84"/>
      <c r="AI306" s="84"/>
    </row>
    <row r="307" spans="2:35" x14ac:dyDescent="0.35">
      <c r="B307" s="16" t="s">
        <v>156</v>
      </c>
      <c r="F307" s="85"/>
      <c r="G307" s="85"/>
      <c r="H307" s="85"/>
      <c r="I307" s="85"/>
      <c r="J307" s="85"/>
      <c r="K307" s="85"/>
      <c r="L307" s="85"/>
      <c r="M307" s="85"/>
      <c r="N307" s="85"/>
      <c r="O307" s="85"/>
      <c r="P307" s="85"/>
      <c r="Q307" s="85"/>
      <c r="R307" s="85"/>
      <c r="S307" s="85"/>
      <c r="T307" s="85"/>
      <c r="U307" s="85"/>
      <c r="V307" s="85"/>
      <c r="W307" s="85"/>
      <c r="X307" s="85"/>
      <c r="Y307" s="85"/>
      <c r="Z307" s="85"/>
      <c r="AA307" s="85"/>
      <c r="AB307" s="85"/>
      <c r="AC307" s="85"/>
      <c r="AD307" s="85"/>
      <c r="AE307" s="85"/>
      <c r="AF307" s="85"/>
      <c r="AG307" s="85"/>
      <c r="AH307" s="85"/>
      <c r="AI307" s="85"/>
    </row>
    <row r="308" spans="2:35" x14ac:dyDescent="0.35">
      <c r="B308" s="17" t="s">
        <v>157</v>
      </c>
      <c r="E308" s="1" t="s">
        <v>2</v>
      </c>
      <c r="F308" s="150">
        <f>F304</f>
        <v>0</v>
      </c>
      <c r="G308" s="150">
        <f t="shared" ref="G308:AB308" si="319">F308+1</f>
        <v>1</v>
      </c>
      <c r="H308" s="150">
        <f t="shared" si="319"/>
        <v>2</v>
      </c>
      <c r="I308" s="150">
        <f t="shared" si="319"/>
        <v>3</v>
      </c>
      <c r="J308" s="150">
        <f t="shared" si="319"/>
        <v>4</v>
      </c>
      <c r="K308" s="150">
        <f t="shared" si="319"/>
        <v>5</v>
      </c>
      <c r="L308" s="150">
        <f t="shared" si="319"/>
        <v>6</v>
      </c>
      <c r="M308" s="150">
        <f t="shared" si="319"/>
        <v>7</v>
      </c>
      <c r="N308" s="150">
        <f t="shared" si="319"/>
        <v>8</v>
      </c>
      <c r="O308" s="150">
        <f t="shared" si="319"/>
        <v>9</v>
      </c>
      <c r="P308" s="150">
        <f t="shared" si="319"/>
        <v>10</v>
      </c>
      <c r="Q308" s="150">
        <f t="shared" si="319"/>
        <v>11</v>
      </c>
      <c r="R308" s="150">
        <f t="shared" si="319"/>
        <v>12</v>
      </c>
      <c r="S308" s="150">
        <f t="shared" si="319"/>
        <v>13</v>
      </c>
      <c r="T308" s="150">
        <f t="shared" si="319"/>
        <v>14</v>
      </c>
      <c r="U308" s="150">
        <f t="shared" si="319"/>
        <v>15</v>
      </c>
      <c r="V308" s="150">
        <f t="shared" si="319"/>
        <v>16</v>
      </c>
      <c r="W308" s="150">
        <f t="shared" si="319"/>
        <v>17</v>
      </c>
      <c r="X308" s="150">
        <f t="shared" si="319"/>
        <v>18</v>
      </c>
      <c r="Y308" s="150">
        <f t="shared" si="319"/>
        <v>19</v>
      </c>
      <c r="Z308" s="150">
        <f t="shared" si="319"/>
        <v>20</v>
      </c>
      <c r="AA308" s="150">
        <f t="shared" si="319"/>
        <v>21</v>
      </c>
      <c r="AB308" s="150">
        <f t="shared" si="319"/>
        <v>22</v>
      </c>
      <c r="AC308" s="150">
        <f t="shared" ref="AC308" si="320">AB308+1</f>
        <v>23</v>
      </c>
      <c r="AD308" s="150">
        <f t="shared" ref="AD308" si="321">AC308+1</f>
        <v>24</v>
      </c>
      <c r="AE308" s="150">
        <f t="shared" ref="AE308" si="322">AD308+1</f>
        <v>25</v>
      </c>
      <c r="AF308" s="150">
        <f t="shared" ref="AF308" si="323">AE308+1</f>
        <v>26</v>
      </c>
      <c r="AG308" s="150">
        <f t="shared" ref="AG308" si="324">AF308+1</f>
        <v>27</v>
      </c>
      <c r="AH308" s="150">
        <f t="shared" ref="AH308" si="325">AG308+1</f>
        <v>28</v>
      </c>
      <c r="AI308" s="150">
        <f t="shared" ref="AI308" si="326">AH308+1</f>
        <v>29</v>
      </c>
    </row>
    <row r="309" spans="2:35" x14ac:dyDescent="0.35">
      <c r="B309" s="17" t="s">
        <v>157</v>
      </c>
      <c r="E309" s="1" t="s">
        <v>8</v>
      </c>
      <c r="F309" s="83">
        <v>0.02</v>
      </c>
      <c r="G309" s="83">
        <v>0.02</v>
      </c>
      <c r="H309" s="83">
        <f t="shared" ref="H309:AI309" si="327">$F$14</f>
        <v>0</v>
      </c>
      <c r="I309" s="83">
        <f t="shared" si="327"/>
        <v>0</v>
      </c>
      <c r="J309" s="83">
        <f t="shared" si="327"/>
        <v>0</v>
      </c>
      <c r="K309" s="83">
        <f t="shared" si="327"/>
        <v>0</v>
      </c>
      <c r="L309" s="83">
        <f t="shared" si="327"/>
        <v>0</v>
      </c>
      <c r="M309" s="83">
        <f t="shared" si="327"/>
        <v>0</v>
      </c>
      <c r="N309" s="83">
        <f t="shared" si="327"/>
        <v>0</v>
      </c>
      <c r="O309" s="83">
        <f t="shared" si="327"/>
        <v>0</v>
      </c>
      <c r="P309" s="83">
        <f t="shared" si="327"/>
        <v>0</v>
      </c>
      <c r="Q309" s="83">
        <f t="shared" si="327"/>
        <v>0</v>
      </c>
      <c r="R309" s="83">
        <f t="shared" si="327"/>
        <v>0</v>
      </c>
      <c r="S309" s="83">
        <f t="shared" si="327"/>
        <v>0</v>
      </c>
      <c r="T309" s="83">
        <f t="shared" si="327"/>
        <v>0</v>
      </c>
      <c r="U309" s="83">
        <f t="shared" si="327"/>
        <v>0</v>
      </c>
      <c r="V309" s="83">
        <f t="shared" si="327"/>
        <v>0</v>
      </c>
      <c r="W309" s="83">
        <f t="shared" si="327"/>
        <v>0</v>
      </c>
      <c r="X309" s="83">
        <f t="shared" si="327"/>
        <v>0</v>
      </c>
      <c r="Y309" s="83">
        <f t="shared" si="327"/>
        <v>0</v>
      </c>
      <c r="Z309" s="83">
        <f t="shared" si="327"/>
        <v>0</v>
      </c>
      <c r="AA309" s="83">
        <f t="shared" si="327"/>
        <v>0</v>
      </c>
      <c r="AB309" s="83">
        <f t="shared" si="327"/>
        <v>0</v>
      </c>
      <c r="AC309" s="83">
        <f t="shared" si="327"/>
        <v>0</v>
      </c>
      <c r="AD309" s="83">
        <f t="shared" si="327"/>
        <v>0</v>
      </c>
      <c r="AE309" s="83">
        <f t="shared" si="327"/>
        <v>0</v>
      </c>
      <c r="AF309" s="83">
        <f t="shared" si="327"/>
        <v>0</v>
      </c>
      <c r="AG309" s="83">
        <f t="shared" si="327"/>
        <v>0</v>
      </c>
      <c r="AH309" s="83">
        <f t="shared" si="327"/>
        <v>0</v>
      </c>
      <c r="AI309" s="83">
        <f t="shared" si="327"/>
        <v>0</v>
      </c>
    </row>
    <row r="310" spans="2:35" x14ac:dyDescent="0.35">
      <c r="F310" s="86"/>
      <c r="G310" s="87"/>
      <c r="H310" s="87"/>
      <c r="I310" s="87"/>
      <c r="J310" s="87"/>
      <c r="K310" s="87"/>
      <c r="L310" s="87"/>
      <c r="M310" s="87"/>
      <c r="N310" s="87"/>
      <c r="O310" s="87"/>
      <c r="P310" s="87"/>
      <c r="Q310" s="87"/>
      <c r="R310" s="87"/>
      <c r="S310" s="87"/>
      <c r="T310" s="87"/>
      <c r="U310" s="87"/>
      <c r="V310" s="87"/>
      <c r="W310" s="87"/>
      <c r="X310" s="87"/>
      <c r="Y310" s="87"/>
      <c r="Z310" s="87"/>
      <c r="AA310" s="87"/>
      <c r="AB310" s="87"/>
    </row>
    <row r="311" spans="2:35" x14ac:dyDescent="0.35">
      <c r="B311" s="16" t="s">
        <v>158</v>
      </c>
      <c r="F311" s="87"/>
      <c r="G311" s="87"/>
      <c r="H311" s="87"/>
      <c r="I311" s="87"/>
      <c r="J311" s="87"/>
      <c r="K311" s="87"/>
      <c r="L311" s="87"/>
      <c r="M311" s="87"/>
      <c r="N311" s="87"/>
      <c r="O311" s="87"/>
      <c r="P311" s="87"/>
      <c r="Q311" s="87"/>
      <c r="R311" s="87"/>
      <c r="S311" s="87"/>
      <c r="T311" s="87"/>
      <c r="U311" s="87"/>
      <c r="V311" s="87"/>
      <c r="W311" s="87"/>
      <c r="X311" s="87"/>
      <c r="Y311" s="87"/>
      <c r="Z311" s="87"/>
      <c r="AA311" s="87"/>
      <c r="AB311" s="87"/>
    </row>
    <row r="312" spans="2:35" x14ac:dyDescent="0.35">
      <c r="B312" s="17" t="s">
        <v>159</v>
      </c>
      <c r="E312" s="15" t="s">
        <v>240</v>
      </c>
      <c r="F312" s="88"/>
      <c r="G312" s="87"/>
      <c r="H312" s="87"/>
      <c r="I312" s="87"/>
      <c r="J312" s="87"/>
      <c r="K312" s="87"/>
      <c r="L312" s="87"/>
      <c r="M312" s="87"/>
      <c r="N312" s="87"/>
      <c r="O312" s="87"/>
      <c r="P312" s="87"/>
      <c r="Q312" s="87"/>
      <c r="R312" s="87"/>
      <c r="S312" s="87"/>
      <c r="T312" s="87"/>
      <c r="U312" s="87"/>
      <c r="V312" s="87"/>
      <c r="W312" s="87"/>
      <c r="X312" s="87"/>
      <c r="Y312" s="87"/>
      <c r="Z312" s="87"/>
      <c r="AA312" s="87"/>
      <c r="AB312" s="87"/>
    </row>
    <row r="313" spans="2:35" x14ac:dyDescent="0.35">
      <c r="B313" s="17" t="s">
        <v>161</v>
      </c>
      <c r="E313" s="1" t="str">
        <f>F312&amp;"/USD"</f>
        <v>/USD</v>
      </c>
      <c r="F313" s="88">
        <v>381</v>
      </c>
      <c r="G313" s="87"/>
      <c r="H313" s="87"/>
      <c r="I313" s="89"/>
      <c r="J313" s="87"/>
      <c r="K313" s="87"/>
      <c r="L313" s="87"/>
      <c r="M313" s="87"/>
      <c r="N313" s="87"/>
      <c r="O313" s="87"/>
      <c r="P313" s="87"/>
      <c r="Q313" s="87"/>
      <c r="R313" s="87"/>
      <c r="S313" s="87"/>
      <c r="T313" s="87"/>
      <c r="U313" s="87"/>
      <c r="V313" s="87"/>
      <c r="W313" s="87"/>
      <c r="X313" s="87"/>
      <c r="Y313" s="87"/>
      <c r="Z313" s="87"/>
      <c r="AA313" s="87"/>
      <c r="AB313" s="87"/>
    </row>
    <row r="314" spans="2:35" x14ac:dyDescent="0.35">
      <c r="B314" s="17"/>
      <c r="F314" s="90"/>
      <c r="G314" s="90"/>
      <c r="H314" s="90"/>
      <c r="I314" s="90"/>
      <c r="J314" s="90"/>
      <c r="K314" s="90"/>
      <c r="L314" s="90"/>
      <c r="M314" s="90"/>
      <c r="N314" s="90"/>
      <c r="O314" s="90"/>
      <c r="P314" s="90"/>
      <c r="Q314" s="90"/>
      <c r="R314" s="90"/>
      <c r="S314" s="90"/>
      <c r="T314" s="90"/>
      <c r="U314" s="90"/>
      <c r="V314" s="90"/>
      <c r="W314" s="90"/>
      <c r="X314" s="90"/>
      <c r="Y314" s="90"/>
      <c r="Z314" s="90"/>
      <c r="AA314" s="90"/>
      <c r="AB314" s="90"/>
      <c r="AC314" s="68"/>
      <c r="AD314" s="68"/>
      <c r="AE314" s="68"/>
      <c r="AF314" s="68"/>
      <c r="AG314" s="68"/>
      <c r="AH314" s="68"/>
      <c r="AI314" s="68"/>
    </row>
    <row r="315" spans="2:35" x14ac:dyDescent="0.35">
      <c r="B315" s="16" t="s">
        <v>165</v>
      </c>
      <c r="E315" s="67"/>
    </row>
    <row r="316" spans="2:35" x14ac:dyDescent="0.35">
      <c r="B316" s="17" t="s">
        <v>167</v>
      </c>
      <c r="E316" s="1" t="s">
        <v>2</v>
      </c>
      <c r="F316" s="150">
        <f>F304</f>
        <v>0</v>
      </c>
      <c r="G316" s="150">
        <f t="shared" ref="G316:AB316" si="328">G304</f>
        <v>1</v>
      </c>
      <c r="H316" s="150">
        <f t="shared" si="328"/>
        <v>2</v>
      </c>
      <c r="I316" s="150">
        <f t="shared" si="328"/>
        <v>3</v>
      </c>
      <c r="J316" s="150">
        <f t="shared" si="328"/>
        <v>4</v>
      </c>
      <c r="K316" s="150">
        <f t="shared" si="328"/>
        <v>5</v>
      </c>
      <c r="L316" s="150">
        <f t="shared" si="328"/>
        <v>6</v>
      </c>
      <c r="M316" s="150">
        <f t="shared" si="328"/>
        <v>7</v>
      </c>
      <c r="N316" s="150">
        <f t="shared" si="328"/>
        <v>8</v>
      </c>
      <c r="O316" s="150">
        <f t="shared" si="328"/>
        <v>9</v>
      </c>
      <c r="P316" s="150">
        <f t="shared" si="328"/>
        <v>10</v>
      </c>
      <c r="Q316" s="150">
        <f t="shared" si="328"/>
        <v>11</v>
      </c>
      <c r="R316" s="150">
        <f t="shared" si="328"/>
        <v>12</v>
      </c>
      <c r="S316" s="150">
        <f t="shared" si="328"/>
        <v>13</v>
      </c>
      <c r="T316" s="150">
        <f t="shared" si="328"/>
        <v>14</v>
      </c>
      <c r="U316" s="150">
        <f t="shared" si="328"/>
        <v>15</v>
      </c>
      <c r="V316" s="150">
        <f t="shared" si="328"/>
        <v>16</v>
      </c>
      <c r="W316" s="150">
        <f t="shared" si="328"/>
        <v>17</v>
      </c>
      <c r="X316" s="150">
        <f t="shared" si="328"/>
        <v>18</v>
      </c>
      <c r="Y316" s="150">
        <f t="shared" si="328"/>
        <v>19</v>
      </c>
      <c r="Z316" s="150">
        <f t="shared" si="328"/>
        <v>20</v>
      </c>
      <c r="AA316" s="150">
        <f t="shared" si="328"/>
        <v>21</v>
      </c>
      <c r="AB316" s="150">
        <f t="shared" si="328"/>
        <v>22</v>
      </c>
      <c r="AC316" s="150">
        <f t="shared" ref="AC316:AI316" si="329">AC304</f>
        <v>23</v>
      </c>
      <c r="AD316" s="150">
        <f t="shared" si="329"/>
        <v>24</v>
      </c>
      <c r="AE316" s="150">
        <f t="shared" si="329"/>
        <v>25</v>
      </c>
      <c r="AF316" s="150">
        <f t="shared" si="329"/>
        <v>26</v>
      </c>
      <c r="AG316" s="150">
        <f t="shared" si="329"/>
        <v>27</v>
      </c>
      <c r="AH316" s="150">
        <f t="shared" si="329"/>
        <v>28</v>
      </c>
      <c r="AI316" s="150">
        <f t="shared" si="329"/>
        <v>29</v>
      </c>
    </row>
    <row r="317" spans="2:35" x14ac:dyDescent="0.35">
      <c r="B317" s="17" t="s">
        <v>167</v>
      </c>
      <c r="E317" s="1" t="s">
        <v>166</v>
      </c>
      <c r="F317" s="92">
        <v>1</v>
      </c>
      <c r="G317" s="92">
        <v>1</v>
      </c>
      <c r="H317" s="92">
        <v>1</v>
      </c>
      <c r="I317" s="92">
        <v>1</v>
      </c>
      <c r="J317" s="92">
        <v>1</v>
      </c>
      <c r="K317" s="92">
        <v>1</v>
      </c>
      <c r="L317" s="92">
        <v>1</v>
      </c>
      <c r="M317" s="92">
        <v>1</v>
      </c>
      <c r="N317" s="92">
        <v>1</v>
      </c>
      <c r="O317" s="92">
        <v>1</v>
      </c>
      <c r="P317" s="92">
        <v>1</v>
      </c>
      <c r="Q317" s="92">
        <v>1</v>
      </c>
      <c r="R317" s="92">
        <v>1</v>
      </c>
      <c r="S317" s="92">
        <v>1</v>
      </c>
      <c r="T317" s="92">
        <v>1</v>
      </c>
      <c r="U317" s="92">
        <v>1</v>
      </c>
      <c r="V317" s="92">
        <v>1</v>
      </c>
      <c r="W317" s="92">
        <v>1</v>
      </c>
      <c r="X317" s="92">
        <v>1</v>
      </c>
      <c r="Y317" s="92">
        <v>1</v>
      </c>
      <c r="Z317" s="92">
        <v>1</v>
      </c>
      <c r="AA317" s="92">
        <v>1</v>
      </c>
      <c r="AB317" s="92">
        <v>1</v>
      </c>
      <c r="AC317" s="92">
        <v>2</v>
      </c>
      <c r="AD317" s="92">
        <v>3</v>
      </c>
      <c r="AE317" s="92">
        <v>4</v>
      </c>
      <c r="AF317" s="92">
        <v>5</v>
      </c>
      <c r="AG317" s="92">
        <v>6</v>
      </c>
      <c r="AH317" s="92">
        <v>7</v>
      </c>
      <c r="AI317" s="92">
        <v>8</v>
      </c>
    </row>
    <row r="318" spans="2:35" x14ac:dyDescent="0.35">
      <c r="B318" s="17"/>
      <c r="C318" s="15"/>
      <c r="D318" s="15"/>
    </row>
    <row r="319" spans="2:35" x14ac:dyDescent="0.35">
      <c r="B319" s="11" t="s">
        <v>169</v>
      </c>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row>
    <row r="320" spans="2:35" x14ac:dyDescent="0.35">
      <c r="B320" s="14"/>
    </row>
    <row r="321" spans="1:35" x14ac:dyDescent="0.35">
      <c r="B321" s="160" t="s">
        <v>224</v>
      </c>
      <c r="E321" s="160" t="s">
        <v>21</v>
      </c>
      <c r="F321" s="93"/>
    </row>
    <row r="322" spans="1:35" x14ac:dyDescent="0.35">
      <c r="B322" s="20" t="s">
        <v>236</v>
      </c>
      <c r="C322" s="20"/>
      <c r="D322" s="20"/>
      <c r="E322" s="20" t="s">
        <v>15</v>
      </c>
      <c r="F322" s="147">
        <f>IFERROR(F321/(F17)/10^3,0)</f>
        <v>0</v>
      </c>
    </row>
    <row r="323" spans="1:35" x14ac:dyDescent="0.35">
      <c r="B323" s="14"/>
    </row>
    <row r="324" spans="1:35" x14ac:dyDescent="0.35">
      <c r="B324" s="16" t="s">
        <v>254</v>
      </c>
      <c r="F324" s="179"/>
      <c r="G324" s="87"/>
      <c r="H324" s="87"/>
      <c r="I324" s="87"/>
    </row>
    <row r="325" spans="1:35" ht="15.5" x14ac:dyDescent="0.35">
      <c r="A325" s="26"/>
      <c r="B325" s="1" t="s">
        <v>170</v>
      </c>
      <c r="E325" s="1" t="s">
        <v>285</v>
      </c>
      <c r="F325" s="221">
        <v>500</v>
      </c>
      <c r="G325" s="87"/>
      <c r="H325" s="194" t="s">
        <v>286</v>
      </c>
      <c r="I325" s="87"/>
      <c r="N325" s="13"/>
      <c r="O325" s="13"/>
      <c r="P325" s="13"/>
      <c r="Q325" s="13"/>
      <c r="R325" s="13"/>
      <c r="S325" s="13"/>
      <c r="T325" s="13"/>
      <c r="U325" s="13"/>
      <c r="V325" s="13"/>
      <c r="W325" s="13"/>
      <c r="X325" s="13"/>
      <c r="Y325" s="13"/>
      <c r="Z325" s="13"/>
      <c r="AA325" s="13"/>
      <c r="AB325" s="13"/>
      <c r="AC325" s="13"/>
      <c r="AD325" s="13"/>
      <c r="AE325" s="13"/>
      <c r="AF325" s="13"/>
      <c r="AG325" s="13"/>
      <c r="AH325" s="13"/>
      <c r="AI325" s="13"/>
    </row>
    <row r="326" spans="1:35" x14ac:dyDescent="0.35">
      <c r="A326" s="26"/>
      <c r="B326" s="1" t="s">
        <v>171</v>
      </c>
      <c r="E326" s="1" t="s">
        <v>285</v>
      </c>
      <c r="F326" s="221">
        <v>500</v>
      </c>
      <c r="G326" s="87"/>
      <c r="H326" s="87"/>
      <c r="I326" s="87"/>
      <c r="N326" s="13"/>
      <c r="O326" s="13"/>
      <c r="P326" s="13"/>
      <c r="Q326" s="13"/>
      <c r="R326" s="13"/>
      <c r="S326" s="13"/>
      <c r="T326" s="13"/>
      <c r="U326" s="13"/>
      <c r="V326" s="13"/>
      <c r="W326" s="13"/>
      <c r="X326" s="13"/>
      <c r="Y326" s="13"/>
      <c r="Z326" s="13"/>
      <c r="AA326" s="13"/>
      <c r="AB326" s="13"/>
      <c r="AC326" s="13"/>
      <c r="AD326" s="13"/>
      <c r="AE326" s="13"/>
      <c r="AF326" s="13"/>
      <c r="AG326" s="13"/>
      <c r="AH326" s="13"/>
      <c r="AI326" s="13"/>
    </row>
    <row r="327" spans="1:35" x14ac:dyDescent="0.35">
      <c r="A327" s="26"/>
      <c r="B327" s="1" t="s">
        <v>172</v>
      </c>
      <c r="E327" s="1" t="s">
        <v>285</v>
      </c>
      <c r="F327" s="221">
        <v>500</v>
      </c>
      <c r="G327" s="87"/>
      <c r="H327" s="87"/>
      <c r="I327" s="87"/>
      <c r="N327" s="13"/>
      <c r="O327" s="13"/>
      <c r="P327" s="13"/>
      <c r="Q327" s="13"/>
      <c r="R327" s="13"/>
      <c r="S327" s="13"/>
      <c r="T327" s="13"/>
      <c r="U327" s="13"/>
      <c r="V327" s="13"/>
      <c r="W327" s="13"/>
      <c r="X327" s="13"/>
      <c r="Y327" s="13"/>
      <c r="Z327" s="13"/>
      <c r="AA327" s="13"/>
      <c r="AB327" s="13"/>
      <c r="AC327" s="13"/>
      <c r="AD327" s="13"/>
      <c r="AE327" s="13"/>
      <c r="AF327" s="13"/>
      <c r="AG327" s="13"/>
      <c r="AH327" s="13"/>
      <c r="AI327" s="13"/>
    </row>
    <row r="328" spans="1:35" x14ac:dyDescent="0.35">
      <c r="A328" s="26"/>
      <c r="B328" s="1" t="s">
        <v>251</v>
      </c>
      <c r="E328" s="1" t="s">
        <v>285</v>
      </c>
      <c r="F328" s="221">
        <v>500</v>
      </c>
      <c r="G328" s="87"/>
      <c r="H328" s="87"/>
      <c r="I328" s="87"/>
      <c r="N328" s="13"/>
      <c r="O328" s="13"/>
      <c r="P328" s="13"/>
      <c r="Q328" s="13"/>
      <c r="R328" s="13"/>
      <c r="S328" s="13"/>
      <c r="T328" s="13"/>
      <c r="U328" s="13"/>
      <c r="V328" s="13"/>
      <c r="W328" s="13"/>
      <c r="X328" s="13"/>
      <c r="Y328" s="13"/>
      <c r="Z328" s="13"/>
      <c r="AA328" s="13"/>
      <c r="AB328" s="13"/>
      <c r="AC328" s="13"/>
      <c r="AD328" s="13"/>
      <c r="AE328" s="13"/>
      <c r="AF328" s="13"/>
      <c r="AG328" s="13"/>
      <c r="AH328" s="13"/>
      <c r="AI328" s="13"/>
    </row>
    <row r="329" spans="1:35" x14ac:dyDescent="0.35">
      <c r="A329" s="26"/>
      <c r="B329" s="16" t="s">
        <v>256</v>
      </c>
      <c r="C329" s="16"/>
      <c r="D329" s="16"/>
      <c r="E329" s="16" t="s">
        <v>285</v>
      </c>
      <c r="F329" s="222">
        <f>SUM(F325:F328)</f>
        <v>2000</v>
      </c>
      <c r="G329" s="87"/>
      <c r="H329" s="87"/>
      <c r="I329" s="87"/>
      <c r="N329" s="13"/>
      <c r="O329" s="13"/>
      <c r="P329" s="13"/>
      <c r="Q329" s="13"/>
      <c r="R329" s="13"/>
      <c r="S329" s="13"/>
      <c r="T329" s="13"/>
      <c r="U329" s="13"/>
      <c r="V329" s="13"/>
      <c r="W329" s="13"/>
      <c r="X329" s="13"/>
      <c r="Y329" s="13"/>
      <c r="Z329" s="13"/>
      <c r="AA329" s="13"/>
      <c r="AB329" s="13"/>
      <c r="AC329" s="13"/>
      <c r="AD329" s="13"/>
      <c r="AE329" s="13"/>
      <c r="AF329" s="13"/>
      <c r="AG329" s="13"/>
      <c r="AH329" s="13"/>
      <c r="AI329" s="13"/>
    </row>
    <row r="330" spans="1:35" x14ac:dyDescent="0.35">
      <c r="A330" s="26"/>
      <c r="B330" s="16"/>
      <c r="C330" s="16"/>
      <c r="D330" s="16"/>
      <c r="E330" s="16"/>
      <c r="F330" s="87"/>
      <c r="G330" s="87"/>
      <c r="H330" s="87"/>
      <c r="I330" s="87"/>
      <c r="N330" s="13"/>
      <c r="O330" s="13"/>
      <c r="P330" s="13"/>
      <c r="Q330" s="13"/>
      <c r="R330" s="13"/>
      <c r="S330" s="13"/>
      <c r="T330" s="13"/>
      <c r="U330" s="13"/>
      <c r="V330" s="13"/>
      <c r="W330" s="13"/>
      <c r="X330" s="13"/>
      <c r="Y330" s="13"/>
      <c r="Z330" s="13"/>
      <c r="AA330" s="13"/>
      <c r="AB330" s="13"/>
      <c r="AC330" s="13"/>
      <c r="AD330" s="13"/>
      <c r="AE330" s="13"/>
      <c r="AF330" s="13"/>
      <c r="AG330" s="13"/>
      <c r="AH330" s="13"/>
      <c r="AI330" s="13"/>
    </row>
    <row r="331" spans="1:35" x14ac:dyDescent="0.35">
      <c r="B331" s="1" t="s">
        <v>170</v>
      </c>
      <c r="E331" s="1" t="s">
        <v>8</v>
      </c>
      <c r="F331" s="220">
        <f>F325/$F$329</f>
        <v>0.25</v>
      </c>
      <c r="G331" s="87"/>
      <c r="H331" s="87"/>
      <c r="I331" s="87"/>
    </row>
    <row r="332" spans="1:35" x14ac:dyDescent="0.35">
      <c r="B332" s="1" t="s">
        <v>171</v>
      </c>
      <c r="E332" s="1" t="s">
        <v>8</v>
      </c>
      <c r="F332" s="220">
        <f t="shared" ref="F332:F334" si="330">F326/$F$329</f>
        <v>0.25</v>
      </c>
      <c r="G332" s="87"/>
      <c r="H332" s="87"/>
      <c r="I332" s="87"/>
    </row>
    <row r="333" spans="1:35" x14ac:dyDescent="0.35">
      <c r="B333" s="1" t="s">
        <v>172</v>
      </c>
      <c r="E333" s="1" t="s">
        <v>8</v>
      </c>
      <c r="F333" s="220">
        <f t="shared" si="330"/>
        <v>0.25</v>
      </c>
      <c r="G333" s="87"/>
      <c r="H333" s="87"/>
      <c r="I333" s="87"/>
    </row>
    <row r="334" spans="1:35" x14ac:dyDescent="0.35">
      <c r="B334" s="1" t="s">
        <v>251</v>
      </c>
      <c r="E334" s="1" t="s">
        <v>8</v>
      </c>
      <c r="F334" s="220">
        <f t="shared" si="330"/>
        <v>0.25</v>
      </c>
      <c r="G334" s="87"/>
      <c r="H334" s="87"/>
      <c r="I334" s="87"/>
    </row>
    <row r="335" spans="1:35" x14ac:dyDescent="0.35">
      <c r="B335" s="16" t="s">
        <v>256</v>
      </c>
      <c r="C335" s="16"/>
      <c r="D335" s="16"/>
      <c r="E335" s="16" t="s">
        <v>8</v>
      </c>
      <c r="F335" s="182">
        <f>SUM(F331:F334)</f>
        <v>1</v>
      </c>
      <c r="G335" s="87"/>
      <c r="H335" s="87"/>
      <c r="I335" s="87"/>
    </row>
    <row r="336" spans="1:35" x14ac:dyDescent="0.35">
      <c r="A336" s="26"/>
      <c r="F336" s="84"/>
      <c r="G336" s="87"/>
      <c r="H336" s="87"/>
      <c r="I336" s="87"/>
      <c r="N336" s="13"/>
      <c r="O336" s="13"/>
      <c r="P336" s="13"/>
      <c r="Q336" s="13"/>
      <c r="R336" s="13"/>
      <c r="S336" s="13"/>
      <c r="T336" s="13"/>
      <c r="U336" s="13"/>
      <c r="V336" s="13"/>
      <c r="W336" s="13"/>
      <c r="X336" s="13"/>
      <c r="Y336" s="13"/>
      <c r="Z336" s="13"/>
      <c r="AA336" s="13"/>
      <c r="AB336" s="13"/>
      <c r="AC336" s="13"/>
      <c r="AD336" s="13"/>
      <c r="AE336" s="13"/>
      <c r="AF336" s="13"/>
      <c r="AG336" s="13"/>
      <c r="AH336" s="13"/>
      <c r="AI336" s="13"/>
    </row>
    <row r="337" spans="1:36" s="16" customFormat="1" x14ac:dyDescent="0.35">
      <c r="A337" s="1"/>
      <c r="B337" s="1" t="s">
        <v>173</v>
      </c>
      <c r="E337" s="1" t="s">
        <v>168</v>
      </c>
      <c r="F337" s="176" t="s">
        <v>174</v>
      </c>
      <c r="G337" s="95"/>
      <c r="H337" s="95"/>
      <c r="I337" s="95"/>
      <c r="N337" s="70"/>
      <c r="O337" s="70"/>
      <c r="P337" s="70"/>
      <c r="Q337" s="70"/>
      <c r="R337" s="70"/>
      <c r="S337" s="70"/>
      <c r="T337" s="70"/>
      <c r="U337" s="70"/>
      <c r="V337" s="70"/>
      <c r="W337" s="70"/>
      <c r="X337" s="70"/>
      <c r="Y337" s="70"/>
      <c r="Z337" s="70"/>
      <c r="AA337" s="70"/>
      <c r="AB337" s="70"/>
      <c r="AC337" s="70"/>
      <c r="AD337" s="70"/>
      <c r="AE337" s="70"/>
      <c r="AF337" s="70"/>
      <c r="AG337" s="70"/>
      <c r="AH337" s="70"/>
      <c r="AI337" s="70"/>
      <c r="AJ337" s="1"/>
    </row>
    <row r="338" spans="1:36" x14ac:dyDescent="0.35">
      <c r="F338" s="87"/>
      <c r="G338" s="87"/>
      <c r="H338" s="87"/>
      <c r="I338" s="87"/>
      <c r="N338" s="13"/>
      <c r="O338" s="13"/>
      <c r="P338" s="13"/>
      <c r="Q338" s="13"/>
      <c r="R338" s="13"/>
      <c r="S338" s="13"/>
      <c r="T338" s="13"/>
      <c r="U338" s="13"/>
      <c r="V338" s="13"/>
      <c r="W338" s="13"/>
      <c r="X338" s="13"/>
      <c r="Y338" s="13"/>
      <c r="Z338" s="13"/>
      <c r="AA338" s="13"/>
      <c r="AB338" s="13"/>
      <c r="AC338" s="13"/>
      <c r="AD338" s="13"/>
      <c r="AE338" s="13"/>
      <c r="AF338" s="13"/>
      <c r="AG338" s="13"/>
      <c r="AH338" s="13"/>
      <c r="AI338" s="13"/>
    </row>
    <row r="339" spans="1:36" x14ac:dyDescent="0.35">
      <c r="B339" s="27" t="s">
        <v>171</v>
      </c>
      <c r="C339" s="27"/>
      <c r="D339" s="27"/>
      <c r="E339" s="5"/>
      <c r="F339" s="94"/>
      <c r="G339" s="96"/>
      <c r="H339" s="87"/>
      <c r="I339" s="87"/>
      <c r="N339" s="13"/>
      <c r="O339" s="13"/>
      <c r="P339" s="13"/>
      <c r="Q339" s="13"/>
      <c r="R339" s="13"/>
      <c r="S339" s="13"/>
      <c r="T339" s="13"/>
      <c r="U339" s="13"/>
      <c r="V339" s="13"/>
      <c r="W339" s="13"/>
      <c r="X339" s="13"/>
      <c r="Y339" s="13"/>
      <c r="Z339" s="13"/>
      <c r="AA339" s="13"/>
      <c r="AB339" s="13"/>
      <c r="AC339" s="13"/>
      <c r="AD339" s="13"/>
      <c r="AE339" s="13"/>
      <c r="AF339" s="13"/>
      <c r="AG339" s="13"/>
      <c r="AH339" s="13"/>
      <c r="AI339" s="13"/>
    </row>
    <row r="340" spans="1:36" x14ac:dyDescent="0.35">
      <c r="B340" s="177" t="s">
        <v>252</v>
      </c>
      <c r="E340" s="1" t="s">
        <v>8</v>
      </c>
      <c r="F340" s="83">
        <v>0.15</v>
      </c>
      <c r="G340" s="97"/>
      <c r="H340" s="87"/>
      <c r="I340" s="87"/>
      <c r="N340" s="13"/>
      <c r="O340" s="13"/>
      <c r="P340" s="13"/>
      <c r="Q340" s="13"/>
      <c r="R340" s="13"/>
      <c r="S340" s="13"/>
      <c r="T340" s="13"/>
      <c r="U340" s="13"/>
      <c r="V340" s="13"/>
      <c r="W340" s="13"/>
      <c r="X340" s="13"/>
      <c r="Y340" s="13"/>
      <c r="Z340" s="13"/>
      <c r="AA340" s="13"/>
      <c r="AB340" s="13"/>
      <c r="AC340" s="13"/>
      <c r="AD340" s="13"/>
      <c r="AE340" s="13"/>
      <c r="AF340" s="13"/>
      <c r="AG340" s="13"/>
      <c r="AH340" s="13"/>
      <c r="AI340" s="13"/>
    </row>
    <row r="341" spans="1:36" x14ac:dyDescent="0.35">
      <c r="B341" s="17"/>
      <c r="F341" s="98"/>
      <c r="G341" s="87"/>
      <c r="H341" s="87"/>
      <c r="I341" s="87"/>
      <c r="N341" s="13"/>
      <c r="O341" s="13"/>
      <c r="P341" s="13"/>
      <c r="Q341" s="13"/>
      <c r="R341" s="13"/>
      <c r="S341" s="13"/>
      <c r="T341" s="13"/>
      <c r="U341" s="13"/>
      <c r="V341" s="13"/>
      <c r="W341" s="13"/>
      <c r="X341" s="13"/>
      <c r="Y341" s="13"/>
      <c r="Z341" s="13"/>
      <c r="AA341" s="13"/>
      <c r="AB341" s="13"/>
      <c r="AC341" s="13"/>
      <c r="AD341" s="13"/>
      <c r="AE341" s="13"/>
      <c r="AF341" s="13"/>
      <c r="AG341" s="13"/>
      <c r="AH341" s="13"/>
      <c r="AI341" s="13"/>
    </row>
    <row r="342" spans="1:36" x14ac:dyDescent="0.35">
      <c r="B342" s="27" t="s">
        <v>175</v>
      </c>
      <c r="C342" s="27"/>
      <c r="D342" s="27"/>
      <c r="E342" s="5"/>
      <c r="F342" s="94"/>
      <c r="G342" s="87"/>
      <c r="H342" s="87"/>
      <c r="I342" s="99"/>
    </row>
    <row r="343" spans="1:36" x14ac:dyDescent="0.35">
      <c r="B343" s="15" t="s">
        <v>176</v>
      </c>
      <c r="E343" s="1" t="s">
        <v>3</v>
      </c>
      <c r="F343" s="88">
        <v>14</v>
      </c>
      <c r="G343" s="87"/>
      <c r="H343" s="87"/>
      <c r="I343" s="99"/>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row>
    <row r="344" spans="1:36" x14ac:dyDescent="0.35">
      <c r="B344" s="15" t="s">
        <v>177</v>
      </c>
      <c r="E344" s="1" t="s">
        <v>3</v>
      </c>
      <c r="F344" s="88">
        <v>0</v>
      </c>
      <c r="G344" s="87"/>
      <c r="H344" s="100"/>
      <c r="I344" s="100"/>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row>
    <row r="345" spans="1:36" x14ac:dyDescent="0.35">
      <c r="A345" s="26"/>
      <c r="B345" s="15" t="s">
        <v>253</v>
      </c>
      <c r="E345" s="1" t="s">
        <v>8</v>
      </c>
      <c r="F345" s="83">
        <v>0.15</v>
      </c>
      <c r="G345" s="87"/>
      <c r="H345" s="87"/>
      <c r="I345" s="87"/>
    </row>
    <row r="346" spans="1:36" x14ac:dyDescent="0.35">
      <c r="A346" s="26"/>
      <c r="F346" s="87"/>
      <c r="G346" s="87"/>
      <c r="H346" s="87"/>
      <c r="I346" s="87"/>
    </row>
    <row r="347" spans="1:36" x14ac:dyDescent="0.35">
      <c r="A347" s="26"/>
      <c r="B347" s="27" t="s">
        <v>178</v>
      </c>
      <c r="C347" s="27"/>
      <c r="D347" s="27"/>
      <c r="F347" s="87"/>
      <c r="G347" s="87"/>
      <c r="H347" s="87"/>
      <c r="I347" s="87"/>
    </row>
    <row r="348" spans="1:36" x14ac:dyDescent="0.35">
      <c r="A348" s="26"/>
      <c r="B348" s="16"/>
      <c r="E348" s="71"/>
      <c r="F348" s="101" t="s">
        <v>204</v>
      </c>
      <c r="G348" s="101" t="s">
        <v>205</v>
      </c>
      <c r="H348" s="101" t="s">
        <v>206</v>
      </c>
      <c r="I348" s="101" t="s">
        <v>207</v>
      </c>
    </row>
    <row r="349" spans="1:36" x14ac:dyDescent="0.35">
      <c r="A349" s="26"/>
      <c r="B349" s="17" t="s">
        <v>179</v>
      </c>
      <c r="E349" s="1" t="s">
        <v>152</v>
      </c>
      <c r="F349" s="103" t="s">
        <v>180</v>
      </c>
      <c r="G349" s="103" t="s">
        <v>181</v>
      </c>
      <c r="H349" s="103" t="s">
        <v>182</v>
      </c>
      <c r="I349" s="103" t="s">
        <v>183</v>
      </c>
    </row>
    <row r="350" spans="1:36" x14ac:dyDescent="0.35">
      <c r="A350" s="26"/>
      <c r="B350" s="17" t="s">
        <v>184</v>
      </c>
      <c r="E350" s="1" t="s">
        <v>8</v>
      </c>
      <c r="F350" s="83">
        <v>0.6</v>
      </c>
      <c r="G350" s="83">
        <v>0</v>
      </c>
      <c r="H350" s="83">
        <v>0.4</v>
      </c>
      <c r="I350" s="151">
        <f>1-(F350+G350+H350)</f>
        <v>0</v>
      </c>
    </row>
    <row r="351" spans="1:36" x14ac:dyDescent="0.35">
      <c r="B351" s="17" t="s">
        <v>185</v>
      </c>
      <c r="E351" s="1" t="s">
        <v>21</v>
      </c>
      <c r="F351" s="104">
        <v>0</v>
      </c>
      <c r="G351" s="104">
        <v>0</v>
      </c>
      <c r="H351" s="104">
        <v>0</v>
      </c>
      <c r="I351" s="104">
        <v>0</v>
      </c>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row>
    <row r="352" spans="1:36" x14ac:dyDescent="0.35">
      <c r="A352" s="26"/>
      <c r="B352" s="17" t="s">
        <v>281</v>
      </c>
      <c r="E352" s="1" t="s">
        <v>186</v>
      </c>
      <c r="F352" s="176" t="s">
        <v>23</v>
      </c>
      <c r="G352" s="176" t="s">
        <v>23</v>
      </c>
      <c r="H352" s="176" t="s">
        <v>160</v>
      </c>
      <c r="I352" s="176" t="s">
        <v>23</v>
      </c>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row>
    <row r="353" spans="1:35" x14ac:dyDescent="0.35">
      <c r="A353" s="26"/>
      <c r="B353" s="17" t="s">
        <v>176</v>
      </c>
      <c r="E353" s="1" t="s">
        <v>3</v>
      </c>
      <c r="F353" s="104">
        <v>10</v>
      </c>
      <c r="G353" s="104">
        <v>10</v>
      </c>
      <c r="H353" s="104">
        <v>5</v>
      </c>
      <c r="I353" s="104">
        <v>10</v>
      </c>
    </row>
    <row r="354" spans="1:35" x14ac:dyDescent="0.35">
      <c r="B354" s="17" t="s">
        <v>177</v>
      </c>
      <c r="E354" s="1" t="s">
        <v>3</v>
      </c>
      <c r="F354" s="104">
        <v>2</v>
      </c>
      <c r="G354" s="104">
        <v>2</v>
      </c>
      <c r="H354" s="104">
        <v>2</v>
      </c>
      <c r="I354" s="104">
        <v>2</v>
      </c>
    </row>
    <row r="355" spans="1:35" x14ac:dyDescent="0.35">
      <c r="A355" s="26"/>
      <c r="B355" s="18"/>
      <c r="F355" s="87"/>
      <c r="G355" s="87"/>
      <c r="H355" s="87"/>
      <c r="I355" s="87"/>
    </row>
    <row r="356" spans="1:35" x14ac:dyDescent="0.35">
      <c r="A356" s="26"/>
      <c r="B356" s="29" t="s">
        <v>187</v>
      </c>
      <c r="F356" s="87"/>
      <c r="G356" s="87"/>
      <c r="H356" s="87"/>
      <c r="I356" s="87"/>
    </row>
    <row r="357" spans="1:35" x14ac:dyDescent="0.35">
      <c r="A357" s="26"/>
      <c r="B357" s="17" t="s">
        <v>288</v>
      </c>
      <c r="E357" s="1" t="s">
        <v>8</v>
      </c>
      <c r="F357" s="105">
        <v>0.03</v>
      </c>
      <c r="G357" s="105">
        <v>0.03</v>
      </c>
      <c r="H357" s="105">
        <v>0.03</v>
      </c>
      <c r="I357" s="105">
        <v>0.1</v>
      </c>
    </row>
    <row r="358" spans="1:35" x14ac:dyDescent="0.35">
      <c r="A358" s="26"/>
      <c r="B358" s="17" t="s">
        <v>289</v>
      </c>
      <c r="E358" s="1" t="s">
        <v>8</v>
      </c>
      <c r="F358" s="105">
        <v>0.03</v>
      </c>
      <c r="G358" s="105">
        <v>0.03</v>
      </c>
      <c r="H358" s="105">
        <v>0.03</v>
      </c>
      <c r="I358" s="105">
        <v>0.1</v>
      </c>
    </row>
    <row r="359" spans="1:35" x14ac:dyDescent="0.35">
      <c r="A359" s="26"/>
      <c r="B359" s="18"/>
      <c r="F359" s="86"/>
      <c r="G359" s="86"/>
      <c r="H359" s="86"/>
      <c r="I359" s="86"/>
      <c r="J359" s="19"/>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row>
    <row r="360" spans="1:35" x14ac:dyDescent="0.35">
      <c r="A360" s="26"/>
      <c r="B360" s="29" t="s">
        <v>188</v>
      </c>
      <c r="F360" s="87"/>
      <c r="G360" s="87"/>
      <c r="H360" s="87"/>
      <c r="I360" s="87"/>
      <c r="J360" s="19"/>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row>
    <row r="361" spans="1:35" x14ac:dyDescent="0.35">
      <c r="A361" s="26"/>
      <c r="B361" s="17" t="s">
        <v>189</v>
      </c>
      <c r="E361" s="1" t="s">
        <v>190</v>
      </c>
      <c r="F361" s="208">
        <v>1.2500000000000001E-2</v>
      </c>
      <c r="G361" s="208">
        <v>1.2500000000000001E-2</v>
      </c>
      <c r="H361" s="208">
        <v>1.2500000000000001E-2</v>
      </c>
      <c r="I361" s="208">
        <v>1.2500000000000001E-2</v>
      </c>
      <c r="J361" s="19"/>
      <c r="K361" s="32"/>
    </row>
    <row r="362" spans="1:35" x14ac:dyDescent="0.35">
      <c r="A362" s="26"/>
      <c r="B362" s="17" t="s">
        <v>191</v>
      </c>
      <c r="E362" s="1" t="s">
        <v>190</v>
      </c>
      <c r="F362" s="91">
        <v>7.4999999999999997E-3</v>
      </c>
      <c r="G362" s="91">
        <v>7.4999999999999997E-3</v>
      </c>
      <c r="H362" s="91">
        <v>7.4999999999999997E-3</v>
      </c>
      <c r="I362" s="91">
        <v>7.4999999999999997E-3</v>
      </c>
      <c r="J362" s="19"/>
    </row>
    <row r="363" spans="1:35" x14ac:dyDescent="0.35">
      <c r="B363" s="17" t="s">
        <v>192</v>
      </c>
      <c r="E363" s="1" t="s">
        <v>193</v>
      </c>
      <c r="F363" s="91">
        <v>5.0000000000000001E-3</v>
      </c>
      <c r="G363" s="91">
        <v>5.0000000000000001E-3</v>
      </c>
      <c r="H363" s="91">
        <v>5.0000000000000001E-3</v>
      </c>
      <c r="I363" s="91">
        <v>5.0000000000000001E-3</v>
      </c>
      <c r="J363" s="19"/>
    </row>
    <row r="364" spans="1:35" x14ac:dyDescent="0.35">
      <c r="B364" s="17" t="s">
        <v>199</v>
      </c>
      <c r="E364" s="1" t="s">
        <v>24</v>
      </c>
      <c r="F364" s="88">
        <v>5</v>
      </c>
      <c r="G364" s="88">
        <v>3</v>
      </c>
      <c r="H364" s="88">
        <v>2</v>
      </c>
      <c r="I364" s="88">
        <v>2</v>
      </c>
      <c r="J364" s="19"/>
    </row>
    <row r="365" spans="1:35" x14ac:dyDescent="0.35">
      <c r="F365" s="87"/>
      <c r="G365" s="87"/>
      <c r="H365" s="87"/>
      <c r="I365" s="100"/>
      <c r="J365" s="19"/>
    </row>
    <row r="366" spans="1:35" x14ac:dyDescent="0.35">
      <c r="B366" s="16" t="s">
        <v>225</v>
      </c>
      <c r="E366" s="1" t="s">
        <v>194</v>
      </c>
      <c r="F366" s="106">
        <v>6</v>
      </c>
      <c r="G366" s="87"/>
      <c r="H366" s="87"/>
      <c r="I366" s="100"/>
      <c r="J366" s="19"/>
    </row>
    <row r="367" spans="1:35" x14ac:dyDescent="0.35">
      <c r="B367" s="16"/>
      <c r="F367" s="87"/>
      <c r="G367" s="87"/>
      <c r="H367" s="87"/>
      <c r="I367" s="100"/>
      <c r="J367" s="19"/>
    </row>
    <row r="368" spans="1:35" x14ac:dyDescent="0.35">
      <c r="B368" s="11" t="s">
        <v>196</v>
      </c>
      <c r="C368" s="12"/>
      <c r="D368" s="12"/>
      <c r="E368" s="12"/>
      <c r="F368" s="12"/>
      <c r="G368" s="12"/>
      <c r="H368" s="12"/>
      <c r="I368" s="12"/>
      <c r="J368" s="12"/>
      <c r="K368" s="185"/>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row>
    <row r="369" spans="2:35" x14ac:dyDescent="0.35">
      <c r="K369" s="32"/>
    </row>
    <row r="370" spans="2:35" x14ac:dyDescent="0.35">
      <c r="B370" s="16" t="s">
        <v>162</v>
      </c>
      <c r="E370" s="15"/>
      <c r="K370" s="32"/>
    </row>
    <row r="371" spans="2:35" x14ac:dyDescent="0.35">
      <c r="B371" s="15" t="s">
        <v>163</v>
      </c>
      <c r="E371" s="1" t="s">
        <v>8</v>
      </c>
      <c r="F371" s="166">
        <v>0.3</v>
      </c>
      <c r="H371" s="69"/>
      <c r="K371" s="32"/>
    </row>
    <row r="372" spans="2:35" x14ac:dyDescent="0.35">
      <c r="B372" s="15" t="s">
        <v>164</v>
      </c>
      <c r="E372" s="1" t="s">
        <v>8</v>
      </c>
      <c r="F372" s="166">
        <v>0.05</v>
      </c>
      <c r="K372" s="32"/>
    </row>
    <row r="373" spans="2:35" ht="15.5" x14ac:dyDescent="0.35">
      <c r="B373" s="15" t="s">
        <v>290</v>
      </c>
      <c r="E373" s="1" t="s">
        <v>292</v>
      </c>
      <c r="F373" s="223"/>
      <c r="H373" s="194" t="s">
        <v>296</v>
      </c>
      <c r="K373" s="32"/>
    </row>
    <row r="374" spans="2:35" ht="15.5" x14ac:dyDescent="0.35">
      <c r="B374" s="15" t="s">
        <v>291</v>
      </c>
      <c r="E374" s="1" t="s">
        <v>292</v>
      </c>
      <c r="F374" s="223"/>
      <c r="H374" s="194" t="s">
        <v>295</v>
      </c>
      <c r="K374" s="32"/>
    </row>
    <row r="375" spans="2:35" x14ac:dyDescent="0.35">
      <c r="B375" s="17"/>
      <c r="K375" s="32"/>
    </row>
    <row r="376" spans="2:35" x14ac:dyDescent="0.35">
      <c r="B376" s="15"/>
      <c r="E376" s="31"/>
      <c r="K376" s="32"/>
    </row>
    <row r="377" spans="2:35" x14ac:dyDescent="0.35">
      <c r="B377" s="15" t="s">
        <v>198</v>
      </c>
      <c r="E377" s="1" t="s">
        <v>197</v>
      </c>
      <c r="F377" s="178">
        <v>365</v>
      </c>
      <c r="I377" s="28"/>
      <c r="J377" s="28"/>
      <c r="K377" s="186"/>
      <c r="L377" s="28"/>
      <c r="M377" s="28"/>
      <c r="N377" s="28"/>
      <c r="O377" s="28"/>
    </row>
    <row r="378" spans="2:35" x14ac:dyDescent="0.35">
      <c r="B378" s="15" t="s">
        <v>200</v>
      </c>
      <c r="E378" s="1" t="s">
        <v>195</v>
      </c>
      <c r="F378" s="178">
        <v>12</v>
      </c>
      <c r="I378" s="72"/>
      <c r="J378" s="72"/>
      <c r="K378" s="186"/>
      <c r="L378" s="72"/>
      <c r="M378" s="72"/>
      <c r="N378" s="72"/>
      <c r="O378" s="72"/>
      <c r="P378" s="72"/>
      <c r="Q378" s="72"/>
      <c r="R378" s="72"/>
      <c r="S378" s="72"/>
      <c r="T378" s="72"/>
      <c r="U378" s="72"/>
      <c r="V378" s="72"/>
      <c r="W378" s="72"/>
      <c r="X378" s="72"/>
      <c r="Y378" s="72"/>
      <c r="Z378" s="72"/>
      <c r="AA378" s="72"/>
      <c r="AB378" s="72"/>
      <c r="AC378" s="72"/>
      <c r="AD378" s="72"/>
      <c r="AE378" s="72"/>
      <c r="AF378" s="72"/>
      <c r="AG378" s="72"/>
      <c r="AH378" s="72"/>
      <c r="AI378" s="72"/>
    </row>
    <row r="379" spans="2:35" x14ac:dyDescent="0.35"/>
    <row r="380" spans="2:35" hidden="1" x14ac:dyDescent="0.35">
      <c r="F380" s="32"/>
    </row>
    <row r="381" spans="2:35" hidden="1" x14ac:dyDescent="0.35">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c r="AH381" s="13"/>
      <c r="AI381" s="13"/>
    </row>
    <row r="382" spans="2:35" hidden="1" x14ac:dyDescent="0.35">
      <c r="F382" s="13"/>
      <c r="G382" s="13"/>
      <c r="H382" s="13"/>
    </row>
    <row r="383" spans="2:35" x14ac:dyDescent="0.35"/>
    <row r="384" spans="2:35" x14ac:dyDescent="0.35"/>
    <row r="385" x14ac:dyDescent="0.35"/>
    <row r="386" x14ac:dyDescent="0.35"/>
    <row r="387" x14ac:dyDescent="0.35"/>
    <row r="388" x14ac:dyDescent="0.35"/>
    <row r="389" x14ac:dyDescent="0.35"/>
    <row r="390" x14ac:dyDescent="0.35"/>
    <row r="391" x14ac:dyDescent="0.35"/>
    <row r="392" x14ac:dyDescent="0.35"/>
    <row r="393" x14ac:dyDescent="0.35"/>
    <row r="394" x14ac:dyDescent="0.35"/>
    <row r="395" x14ac:dyDescent="0.35"/>
    <row r="396" x14ac:dyDescent="0.35"/>
    <row r="397" x14ac:dyDescent="0.35"/>
    <row r="398" x14ac:dyDescent="0.35"/>
    <row r="399" x14ac:dyDescent="0.35"/>
    <row r="400" x14ac:dyDescent="0.35"/>
    <row r="401" x14ac:dyDescent="0.35"/>
    <row r="402" x14ac:dyDescent="0.35"/>
    <row r="403" x14ac:dyDescent="0.35"/>
    <row r="404" x14ac:dyDescent="0.35"/>
    <row r="405" x14ac:dyDescent="0.35"/>
    <row r="406" x14ac:dyDescent="0.35"/>
    <row r="407" x14ac:dyDescent="0.35"/>
    <row r="408" x14ac:dyDescent="0.35"/>
    <row r="409" x14ac:dyDescent="0.35"/>
    <row r="410" x14ac:dyDescent="0.35"/>
    <row r="411" x14ac:dyDescent="0.35"/>
    <row r="412" x14ac:dyDescent="0.35"/>
    <row r="413" x14ac:dyDescent="0.35"/>
    <row r="414" x14ac:dyDescent="0.35"/>
    <row r="415" x14ac:dyDescent="0.35"/>
    <row r="416" x14ac:dyDescent="0.35"/>
    <row r="417" x14ac:dyDescent="0.35"/>
    <row r="418" x14ac:dyDescent="0.35"/>
    <row r="419" x14ac:dyDescent="0.35"/>
    <row r="420" x14ac:dyDescent="0.35"/>
    <row r="421" x14ac:dyDescent="0.35"/>
    <row r="422" x14ac:dyDescent="0.35"/>
    <row r="423" x14ac:dyDescent="0.35"/>
    <row r="424" x14ac:dyDescent="0.35"/>
    <row r="425" x14ac:dyDescent="0.35"/>
    <row r="426" x14ac:dyDescent="0.35"/>
    <row r="427" x14ac:dyDescent="0.35"/>
    <row r="428" x14ac:dyDescent="0.35"/>
    <row r="429" x14ac:dyDescent="0.35"/>
    <row r="430" x14ac:dyDescent="0.35"/>
    <row r="431" x14ac:dyDescent="0.35"/>
    <row r="432" x14ac:dyDescent="0.35"/>
    <row r="433" x14ac:dyDescent="0.35"/>
    <row r="434" x14ac:dyDescent="0.35"/>
    <row r="435" x14ac:dyDescent="0.35"/>
    <row r="436" x14ac:dyDescent="0.35"/>
    <row r="437" x14ac:dyDescent="0.35"/>
    <row r="438" x14ac:dyDescent="0.35"/>
    <row r="439" x14ac:dyDescent="0.35"/>
    <row r="440" x14ac:dyDescent="0.35"/>
    <row r="441" x14ac:dyDescent="0.35"/>
    <row r="442" x14ac:dyDescent="0.35"/>
    <row r="443" x14ac:dyDescent="0.35"/>
    <row r="444" x14ac:dyDescent="0.35"/>
    <row r="445" x14ac:dyDescent="0.35"/>
    <row r="446" x14ac:dyDescent="0.35"/>
    <row r="447" x14ac:dyDescent="0.35"/>
    <row r="448" x14ac:dyDescent="0.35"/>
    <row r="449" x14ac:dyDescent="0.35"/>
    <row r="450" x14ac:dyDescent="0.35"/>
    <row r="451" x14ac:dyDescent="0.35"/>
    <row r="452" x14ac:dyDescent="0.35"/>
  </sheetData>
  <phoneticPr fontId="20" type="noConversion"/>
  <conditionalFormatting sqref="A89:A91 A93:A98 H115:J115 F10:F11 F145 G276:AI279 A352:A353 G275 I275:AI275 A7 G41:G42 H28:I31 F17:F18 F133 H126:J126 I125 M115:AI115 H128:I130 A316:A317 G292:AI292 F293:AI293 A10:A11 H122:I124 H133:AI133 A355:A362 K280:AI282 K113:AI114 J112:AI112 A345:A350 A296:A299 AK112:AK114 AK280:AK282 K115:L126 A303:A307 A310:A314 A370:A375 G269:AI273 A294 H10:I10 H132:I132 K132:AI132 K128:AI130 H137:AI138 F137:F138 K28:AI28 I11 J116:J125 J128:J132 G12:BI12 K10:BI11 M15:BM15 BJ10:BM12 F27:F41 H127:L127 A329:A330">
    <cfRule type="cellIs" dxfId="63" priority="254" operator="equal">
      <formula>0</formula>
    </cfRule>
  </conditionalFormatting>
  <conditionalFormatting sqref="G98:AB98 H110:AD110 H86:AH86 AC88:AI98 F45:AI49 H107:AI107 AI85:AI86 F85:AI85 H88:AB97">
    <cfRule type="containsText" dxfId="62" priority="242" operator="containsText" text="hardcode">
      <formula>NOT(ISERROR(SEARCH("hardcode",F45)))</formula>
    </cfRule>
  </conditionalFormatting>
  <conditionalFormatting sqref="F54:F58">
    <cfRule type="containsText" dxfId="61" priority="240" operator="containsText" text="hardcode">
      <formula>NOT(ISERROR(SEARCH("hardcode",F54)))</formula>
    </cfRule>
  </conditionalFormatting>
  <conditionalFormatting sqref="G54:AI58">
    <cfRule type="containsText" dxfId="60" priority="239" operator="containsText" text="hardcode">
      <formula>NOT(ISERROR(SEARCH("hardcode",G54)))</formula>
    </cfRule>
  </conditionalFormatting>
  <conditionalFormatting sqref="G15:H15 H32:I32">
    <cfRule type="cellIs" dxfId="59" priority="238" operator="equal">
      <formula>0</formula>
    </cfRule>
  </conditionalFormatting>
  <conditionalFormatting sqref="I15">
    <cfRule type="cellIs" dxfId="58" priority="236" operator="equal">
      <formula>0</formula>
    </cfRule>
  </conditionalFormatting>
  <conditionalFormatting sqref="J15">
    <cfRule type="cellIs" dxfId="57" priority="234" operator="equal">
      <formula>0</formula>
    </cfRule>
  </conditionalFormatting>
  <conditionalFormatting sqref="K15">
    <cfRule type="cellIs" dxfId="56" priority="232" operator="equal">
      <formula>0</formula>
    </cfRule>
  </conditionalFormatting>
  <conditionalFormatting sqref="L15">
    <cfRule type="cellIs" dxfId="55" priority="230" operator="equal">
      <formula>0</formula>
    </cfRule>
  </conditionalFormatting>
  <conditionalFormatting sqref="K32:L32">
    <cfRule type="cellIs" dxfId="54" priority="225" operator="equal">
      <formula>0</formula>
    </cfRule>
  </conditionalFormatting>
  <conditionalFormatting sqref="F85:AI85">
    <cfRule type="cellIs" dxfId="53" priority="213" operator="equal">
      <formula>0</formula>
    </cfRule>
  </conditionalFormatting>
  <conditionalFormatting sqref="F29:F33">
    <cfRule type="cellIs" dxfId="52" priority="210" operator="equal">
      <formula>0</formula>
    </cfRule>
  </conditionalFormatting>
  <conditionalFormatting sqref="H16">
    <cfRule type="cellIs" dxfId="51" priority="212" operator="equal">
      <formula>0</formula>
    </cfRule>
  </conditionalFormatting>
  <conditionalFormatting sqref="F79:AI84">
    <cfRule type="cellIs" dxfId="50" priority="209" operator="equal">
      <formula>0</formula>
    </cfRule>
  </conditionalFormatting>
  <conditionalFormatting sqref="F100:AI106">
    <cfRule type="cellIs" dxfId="49" priority="205" operator="equal">
      <formula>0</formula>
    </cfRule>
  </conditionalFormatting>
  <conditionalFormatting sqref="F62:AI67">
    <cfRule type="cellIs" dxfId="48" priority="202" operator="equal">
      <formula>0</formula>
    </cfRule>
  </conditionalFormatting>
  <conditionalFormatting sqref="F71:AI76">
    <cfRule type="cellIs" dxfId="47" priority="199" operator="equal">
      <formula>0</formula>
    </cfRule>
  </conditionalFormatting>
  <conditionalFormatting sqref="H123:I123">
    <cfRule type="cellIs" dxfId="46" priority="198" operator="equal">
      <formula>0</formula>
    </cfRule>
  </conditionalFormatting>
  <conditionalFormatting sqref="H184">
    <cfRule type="cellIs" dxfId="45" priority="182" operator="equal">
      <formula>0</formula>
    </cfRule>
  </conditionalFormatting>
  <conditionalFormatting sqref="A184">
    <cfRule type="cellIs" dxfId="44" priority="183" operator="equal">
      <formula>0</formula>
    </cfRule>
  </conditionalFormatting>
  <conditionalFormatting sqref="I184">
    <cfRule type="cellIs" dxfId="43" priority="179" operator="equal">
      <formula>0</formula>
    </cfRule>
  </conditionalFormatting>
  <conditionalFormatting sqref="F146:F147 F151">
    <cfRule type="cellIs" dxfId="42" priority="161" operator="equal">
      <formula>0</formula>
    </cfRule>
  </conditionalFormatting>
  <conditionalFormatting sqref="F234">
    <cfRule type="cellIs" dxfId="41" priority="110" operator="equal">
      <formula>0</formula>
    </cfRule>
  </conditionalFormatting>
  <conditionalFormatting sqref="F248:F249">
    <cfRule type="cellIs" dxfId="40" priority="86" operator="equal">
      <formula>0</formula>
    </cfRule>
  </conditionalFormatting>
  <conditionalFormatting sqref="F250:F251">
    <cfRule type="cellIs" dxfId="39" priority="85" operator="equal">
      <formula>0</formula>
    </cfRule>
  </conditionalFormatting>
  <conditionalFormatting sqref="F174">
    <cfRule type="cellIs" dxfId="38" priority="84" operator="equal">
      <formula>0</formula>
    </cfRule>
  </conditionalFormatting>
  <conditionalFormatting sqref="F68:AI68">
    <cfRule type="cellIs" dxfId="37" priority="57" operator="equal">
      <formula>0</formula>
    </cfRule>
  </conditionalFormatting>
  <conditionalFormatting sqref="A228:A232">
    <cfRule type="cellIs" dxfId="36" priority="56" operator="equal">
      <formula>0</formula>
    </cfRule>
  </conditionalFormatting>
  <conditionalFormatting sqref="F68:AI68">
    <cfRule type="containsText" dxfId="35" priority="58" operator="containsText" text="hardcode">
      <formula>NOT(ISERROR(SEARCH("hardcode",F68)))</formula>
    </cfRule>
  </conditionalFormatting>
  <conditionalFormatting sqref="A308:A309">
    <cfRule type="cellIs" dxfId="34" priority="46" operator="equal">
      <formula>0</formula>
    </cfRule>
  </conditionalFormatting>
  <conditionalFormatting sqref="A315">
    <cfRule type="cellIs" dxfId="33" priority="45" operator="equal">
      <formula>0</formula>
    </cfRule>
  </conditionalFormatting>
  <conditionalFormatting sqref="F253">
    <cfRule type="cellIs" dxfId="32" priority="41" operator="equal">
      <formula>0</formula>
    </cfRule>
  </conditionalFormatting>
  <conditionalFormatting sqref="F141:F144">
    <cfRule type="cellIs" dxfId="31" priority="40" operator="equal">
      <formula>0</formula>
    </cfRule>
  </conditionalFormatting>
  <conditionalFormatting sqref="H131:I131 K131:L131">
    <cfRule type="cellIs" dxfId="30" priority="37" operator="equal">
      <formula>0</formula>
    </cfRule>
  </conditionalFormatting>
  <conditionalFormatting sqref="G132">
    <cfRule type="cellIs" dxfId="29" priority="35" operator="equal">
      <formula>0</formula>
    </cfRule>
  </conditionalFormatting>
  <conditionalFormatting sqref="G274 I274:AI274">
    <cfRule type="cellIs" dxfId="28" priority="34" operator="equal">
      <formula>0</formula>
    </cfRule>
  </conditionalFormatting>
  <conditionalFormatting sqref="G291:AI291">
    <cfRule type="cellIs" dxfId="27" priority="33" operator="equal">
      <formula>0</formula>
    </cfRule>
  </conditionalFormatting>
  <conditionalFormatting sqref="F26">
    <cfRule type="cellIs" dxfId="26" priority="32" operator="equal">
      <formula>0</formula>
    </cfRule>
  </conditionalFormatting>
  <conditionalFormatting sqref="H19">
    <cfRule type="cellIs" dxfId="25" priority="31" operator="equal">
      <formula>0</formula>
    </cfRule>
  </conditionalFormatting>
  <conditionalFormatting sqref="F24:F25">
    <cfRule type="cellIs" dxfId="24" priority="30" operator="equal">
      <formula>0</formula>
    </cfRule>
  </conditionalFormatting>
  <conditionalFormatting sqref="F20:F22">
    <cfRule type="cellIs" dxfId="23" priority="29" operator="equal">
      <formula>0</formula>
    </cfRule>
  </conditionalFormatting>
  <conditionalFormatting sqref="F322">
    <cfRule type="cellIs" dxfId="22" priority="28" operator="equal">
      <formula>0</formula>
    </cfRule>
  </conditionalFormatting>
  <conditionalFormatting sqref="F275">
    <cfRule type="cellIs" dxfId="21" priority="27" operator="equal">
      <formula>0</formula>
    </cfRule>
  </conditionalFormatting>
  <conditionalFormatting sqref="F282">
    <cfRule type="cellIs" dxfId="20" priority="26" operator="equal">
      <formula>0</formula>
    </cfRule>
  </conditionalFormatting>
  <conditionalFormatting sqref="F292">
    <cfRule type="cellIs" dxfId="19" priority="25" operator="equal">
      <formula>0</formula>
    </cfRule>
  </conditionalFormatting>
  <conditionalFormatting sqref="F109:AI109">
    <cfRule type="cellIs" dxfId="18" priority="24" operator="equal">
      <formula>0</formula>
    </cfRule>
  </conditionalFormatting>
  <conditionalFormatting sqref="G28:G31">
    <cfRule type="cellIs" dxfId="17" priority="23" operator="equal">
      <formula>0</formula>
    </cfRule>
  </conditionalFormatting>
  <conditionalFormatting sqref="G32">
    <cfRule type="cellIs" dxfId="16" priority="22" operator="equal">
      <formula>0</formula>
    </cfRule>
  </conditionalFormatting>
  <conditionalFormatting sqref="C20:C25">
    <cfRule type="cellIs" dxfId="15" priority="17" operator="equal">
      <formula>0</formula>
    </cfRule>
  </conditionalFormatting>
  <conditionalFormatting sqref="J151">
    <cfRule type="cellIs" dxfId="14" priority="19" operator="equal">
      <formula>0</formula>
    </cfRule>
  </conditionalFormatting>
  <conditionalFormatting sqref="F34">
    <cfRule type="cellIs" dxfId="13" priority="14" operator="equal">
      <formula>0</formula>
    </cfRule>
  </conditionalFormatting>
  <conditionalFormatting sqref="C29:C35">
    <cfRule type="cellIs" dxfId="12" priority="15" operator="equal">
      <formula>0</formula>
    </cfRule>
  </conditionalFormatting>
  <conditionalFormatting sqref="C42">
    <cfRule type="cellIs" dxfId="11" priority="13" operator="equal">
      <formula>0</formula>
    </cfRule>
  </conditionalFormatting>
  <conditionalFormatting sqref="C36:C41">
    <cfRule type="cellIs" dxfId="10" priority="9" operator="equal">
      <formula>0</formula>
    </cfRule>
  </conditionalFormatting>
  <conditionalFormatting sqref="C54:C59">
    <cfRule type="cellIs" dxfId="9" priority="11" operator="equal">
      <formula>0</formula>
    </cfRule>
  </conditionalFormatting>
  <conditionalFormatting sqref="C62:C67">
    <cfRule type="cellIs" dxfId="8" priority="8" operator="equal">
      <formula>0</formula>
    </cfRule>
  </conditionalFormatting>
  <conditionalFormatting sqref="C45:C51">
    <cfRule type="cellIs" dxfId="7" priority="12" operator="equal">
      <formula>0</formula>
    </cfRule>
  </conditionalFormatting>
  <conditionalFormatting sqref="C71:C76">
    <cfRule type="cellIs" dxfId="6" priority="7" operator="equal">
      <formula>0</formula>
    </cfRule>
  </conditionalFormatting>
  <conditionalFormatting sqref="C92:C97">
    <cfRule type="cellIs" dxfId="5" priority="3" operator="equal">
      <formula>0</formula>
    </cfRule>
  </conditionalFormatting>
  <conditionalFormatting sqref="C79:C84">
    <cfRule type="cellIs" dxfId="4" priority="4" operator="equal">
      <formula>0</formula>
    </cfRule>
  </conditionalFormatting>
  <conditionalFormatting sqref="C100:C105">
    <cfRule type="cellIs" dxfId="3" priority="2" operator="equal">
      <formula>0</formula>
    </cfRule>
  </conditionalFormatting>
  <conditionalFormatting sqref="F50:AI50">
    <cfRule type="containsText" dxfId="2" priority="6" operator="containsText" text="hardcode">
      <formula>NOT(ISERROR(SEARCH("hardcode",F50)))</formula>
    </cfRule>
  </conditionalFormatting>
  <conditionalFormatting sqref="F59:AI59">
    <cfRule type="containsText" dxfId="1" priority="5" operator="containsText" text="hardcode">
      <formula>NOT(ISERROR(SEARCH("hardcode",F59)))</formula>
    </cfRule>
  </conditionalFormatting>
  <conditionalFormatting sqref="A233">
    <cfRule type="cellIs" dxfId="0" priority="1" operator="equal">
      <formula>0</formula>
    </cfRule>
  </conditionalFormatting>
  <dataValidations count="8">
    <dataValidation type="whole" operator="greaterThan" allowBlank="1" showInputMessage="1" showErrorMessage="1" sqref="F20:F25" xr:uid="{D3F45F03-099A-4AA7-93BD-56739006347B}">
      <formula1>0</formula1>
    </dataValidation>
    <dataValidation type="decimal" operator="greaterThan" allowBlank="1" showInputMessage="1" showErrorMessage="1" sqref="F39 F29:I32" xr:uid="{8FE927B9-2DE8-4500-9B64-7EF67F7984AA}">
      <formula1>0</formula1>
    </dataValidation>
    <dataValidation type="whole" allowBlank="1" showInputMessage="1" showErrorMessage="1" sqref="F7 E10:E11" xr:uid="{511139D1-205F-40CD-A644-143496D4A808}">
      <formula1>4</formula1>
      <formula2>12</formula2>
    </dataValidation>
    <dataValidation type="list" allowBlank="1" showInputMessage="1" showErrorMessage="1" sqref="F113" xr:uid="{6521720F-3A6B-42C5-BBEA-D66629A14553}">
      <formula1>"Acquisition, Lease"</formula1>
    </dataValidation>
    <dataValidation type="list" allowBlank="1" showInputMessage="1" showErrorMessage="1" sqref="E184" xr:uid="{31F30DB4-18E9-480C-8724-C734E3946024}">
      <formula1>"USD/m2, USD/container"</formula1>
    </dataValidation>
    <dataValidation type="list" allowBlank="1" showInputMessage="1" showErrorMessage="1" sqref="C228:C233" xr:uid="{5BCE83C6-3C42-490F-A460-77EAFBA811ED}">
      <formula1>"Single-phase, Tri-phase"</formula1>
    </dataValidation>
    <dataValidation type="list" allowBlank="1" showInputMessage="1" showErrorMessage="1" sqref="F337" xr:uid="{E1254485-C803-4831-9A72-A4ADE2BD32AC}">
      <formula1>"Equity First, Equity and Debt Proportionally"</formula1>
    </dataValidation>
    <dataValidation type="list" allowBlank="1" showInputMessage="1" showErrorMessage="1" sqref="F297:F301 G352:I352" xr:uid="{043C4ECD-18F8-4E78-82B2-B0B9E6CB0011}">
      <formula1>"USD, LCU"</formula1>
    </dataValidation>
  </dataValidations>
  <pageMargins left="0.7" right="0.7" top="0.75" bottom="0.75" header="0.3" footer="0.3"/>
  <pageSetup orientation="portrait" r:id="rId1"/>
  <ignoredErrors>
    <ignoredError sqref="G44:AC44 F238:F239 F246 F335"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E4C87894D188408B4B2D426CA0BDA0" ma:contentTypeVersion="11" ma:contentTypeDescription="Create a new document." ma:contentTypeScope="" ma:versionID="bef09748cae407db162e218187d5b908">
  <xsd:schema xmlns:xsd="http://www.w3.org/2001/XMLSchema" xmlns:xs="http://www.w3.org/2001/XMLSchema" xmlns:p="http://schemas.microsoft.com/office/2006/metadata/properties" xmlns:ns2="438a8a0a-3515-43a4-ad89-89ce50a34287" xmlns:ns3="3fbab10f-f171-4bff-8998-5f223752c83a" targetNamespace="http://schemas.microsoft.com/office/2006/metadata/properties" ma:root="true" ma:fieldsID="d146ed861bbb0433eead60539b3e3bc5" ns2:_="" ns3:_="">
    <xsd:import namespace="438a8a0a-3515-43a4-ad89-89ce50a34287"/>
    <xsd:import namespace="3fbab10f-f171-4bff-8998-5f223752c8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8a8a0a-3515-43a4-ad89-89ce50a342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bab10f-f171-4bff-8998-5f223752c83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7758AD-27F7-4BFA-B9E7-2935B2C5F527}"/>
</file>

<file path=customXml/itemProps2.xml><?xml version="1.0" encoding="utf-8"?>
<ds:datastoreItem xmlns:ds="http://schemas.openxmlformats.org/officeDocument/2006/customXml" ds:itemID="{CE29FB71-74DE-4457-B6E2-9EB0E6535717}">
  <ds:schemaRefs>
    <ds:schemaRef ds:uri="http://schemas.microsoft.com/sharepoint/v3/contenttype/forms"/>
  </ds:schemaRefs>
</ds:datastoreItem>
</file>

<file path=customXml/itemProps3.xml><?xml version="1.0" encoding="utf-8"?>
<ds:datastoreItem xmlns:ds="http://schemas.openxmlformats.org/officeDocument/2006/customXml" ds:itemID="{A77B13F2-15B3-4B31-B7A5-ED644B9DC3A2}">
  <ds:schemaRefs>
    <ds:schemaRef ds:uri="http://purl.org/dc/elements/1.1/"/>
    <ds:schemaRef ds:uri="http://schemas.microsoft.com/office/2006/metadata/properties"/>
    <ds:schemaRef ds:uri="http://schemas.microsoft.com/office/infopath/2007/PartnerControls"/>
    <ds:schemaRef ds:uri="510bfd91-9f56-4096-be2f-d5878a0bdc50"/>
    <ds:schemaRef ds:uri="http://purl.org/dc/terms/"/>
    <ds:schemaRef ds:uri="http://schemas.openxmlformats.org/package/2006/metadata/core-properties"/>
    <ds:schemaRef ds:uri="http://schemas.microsoft.com/office/2006/documentManagement/types"/>
    <ds:schemaRef ds:uri="f4a705c8-af2b-47f3-91fd-25de7d9a66c4"/>
    <ds:schemaRef ds:uri="2a965387-0272-4dd9-b11f-423753277a1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Inputs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Estefania Garavito</dc:creator>
  <cp:lastModifiedBy>Castalia</cp:lastModifiedBy>
  <dcterms:created xsi:type="dcterms:W3CDTF">2021-09-14T18:56:12Z</dcterms:created>
  <dcterms:modified xsi:type="dcterms:W3CDTF">2021-10-27T02:49:15Z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0x01010082E4C87894D188408B4B2D426CA0BDA0</vt:lpwstr>
  </property>
</Properties>
</file>